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5" windowWidth="11355" windowHeight="8595" tabRatio="338"/>
  </bookViews>
  <sheets>
    <sheet name="Маягт 1" sheetId="5" r:id="rId1"/>
  </sheets>
  <definedNames>
    <definedName name="_xlnm.Print_Area" localSheetId="0">'Маягт 1'!$A$1:$EU$90</definedName>
  </definedNames>
  <calcPr calcId="145621"/>
</workbook>
</file>

<file path=xl/calcChain.xml><?xml version="1.0" encoding="utf-8"?>
<calcChain xmlns="http://schemas.openxmlformats.org/spreadsheetml/2006/main">
  <c r="W83" i="5" l="1"/>
  <c r="AP83" i="5"/>
  <c r="AV83" i="5"/>
  <c r="BZ83" i="5"/>
  <c r="CB83" i="5"/>
  <c r="CI83" i="5"/>
  <c r="D78" i="5"/>
  <c r="D63" i="5"/>
  <c r="D58" i="5"/>
  <c r="D46" i="5"/>
  <c r="EM46" i="5"/>
  <c r="EN46" i="5"/>
  <c r="EO46" i="5"/>
  <c r="EP46" i="5"/>
  <c r="EQ46" i="5"/>
  <c r="ER46" i="5"/>
  <c r="ES46" i="5"/>
  <c r="ET46" i="5"/>
  <c r="EU46" i="5"/>
  <c r="DS58" i="5"/>
  <c r="DT58" i="5"/>
  <c r="DU58" i="5"/>
  <c r="DV58" i="5"/>
  <c r="DW58" i="5"/>
  <c r="DX58" i="5"/>
  <c r="DY58" i="5"/>
  <c r="DZ58" i="5"/>
  <c r="EA58" i="5"/>
  <c r="EB58" i="5"/>
  <c r="EC58" i="5"/>
  <c r="ED58" i="5"/>
  <c r="EE58" i="5"/>
  <c r="EF58" i="5"/>
  <c r="EG58" i="5"/>
  <c r="EH58" i="5"/>
  <c r="EI58" i="5"/>
  <c r="EJ58" i="5"/>
  <c r="EK58" i="5"/>
  <c r="EL58" i="5"/>
  <c r="EM58" i="5"/>
  <c r="EN58" i="5"/>
  <c r="EO58" i="5"/>
  <c r="EP58" i="5"/>
  <c r="EQ58" i="5"/>
  <c r="ER58" i="5"/>
  <c r="ES58" i="5"/>
  <c r="ET58" i="5"/>
  <c r="EU58" i="5"/>
  <c r="CM58" i="5"/>
  <c r="CN58" i="5"/>
  <c r="CO58" i="5"/>
  <c r="CP58" i="5"/>
  <c r="CR58" i="5"/>
  <c r="CS58" i="5"/>
  <c r="CT58" i="5"/>
  <c r="CU58" i="5"/>
  <c r="CV58" i="5"/>
  <c r="CW58" i="5"/>
  <c r="CX58" i="5"/>
  <c r="CY58" i="5"/>
  <c r="CZ58" i="5"/>
  <c r="DA58" i="5"/>
  <c r="DB58" i="5"/>
  <c r="DC58" i="5"/>
  <c r="DD58" i="5"/>
  <c r="DE58" i="5"/>
  <c r="DF58" i="5"/>
  <c r="DG58" i="5"/>
  <c r="DH58" i="5"/>
  <c r="DI58" i="5"/>
  <c r="DJ58" i="5"/>
  <c r="DK58" i="5"/>
  <c r="DL58" i="5"/>
  <c r="DM58" i="5"/>
  <c r="DN58" i="5"/>
  <c r="DO58" i="5"/>
  <c r="DP58" i="5"/>
  <c r="DQ58" i="5"/>
  <c r="DR58" i="5"/>
  <c r="CL58" i="5"/>
  <c r="CK58" i="5"/>
  <c r="CJ58" i="5"/>
  <c r="CH58" i="5"/>
  <c r="CD58" i="5"/>
  <c r="CE58" i="5"/>
  <c r="CF58" i="5"/>
  <c r="CG58" i="5"/>
  <c r="CC58" i="5"/>
  <c r="CA58" i="5"/>
  <c r="BY58" i="5"/>
  <c r="BD58" i="5"/>
  <c r="BD83" i="5"/>
  <c r="BE58" i="5"/>
  <c r="BF58" i="5"/>
  <c r="BG58" i="5"/>
  <c r="BH58" i="5"/>
  <c r="BH83" i="5"/>
  <c r="BI58" i="5"/>
  <c r="BJ58" i="5"/>
  <c r="BK58" i="5"/>
  <c r="BL58" i="5"/>
  <c r="BL83" i="5"/>
  <c r="BM58" i="5"/>
  <c r="BN58" i="5"/>
  <c r="BO58" i="5"/>
  <c r="BP58" i="5"/>
  <c r="BP83" i="5"/>
  <c r="BQ58" i="5"/>
  <c r="BR58" i="5"/>
  <c r="BS58" i="5"/>
  <c r="BT58" i="5"/>
  <c r="BT83" i="5"/>
  <c r="BU58" i="5"/>
  <c r="BV58" i="5"/>
  <c r="BW58" i="5"/>
  <c r="BX58" i="5"/>
  <c r="BX83" i="5"/>
  <c r="BB58" i="5"/>
  <c r="BC58" i="5"/>
  <c r="BA58" i="5"/>
  <c r="AZ58" i="5"/>
  <c r="AZ83" i="5"/>
  <c r="AY58" i="5"/>
  <c r="AX58" i="5"/>
  <c r="AW58" i="5"/>
  <c r="AU58" i="5"/>
  <c r="AR58" i="5"/>
  <c r="AS58" i="5"/>
  <c r="AT58" i="5"/>
  <c r="AQ58" i="5"/>
  <c r="AO58" i="5"/>
  <c r="AL58" i="5"/>
  <c r="AM58" i="5"/>
  <c r="AK58" i="5"/>
  <c r="AJ58" i="5"/>
  <c r="AI58" i="5"/>
  <c r="AH58" i="5"/>
  <c r="AF58" i="5"/>
  <c r="AG58" i="5"/>
  <c r="AA58" i="5"/>
  <c r="AB58" i="5"/>
  <c r="AC58" i="5"/>
  <c r="AD58" i="5"/>
  <c r="AE58" i="5"/>
  <c r="X58" i="5"/>
  <c r="Y58" i="5"/>
  <c r="Z58" i="5"/>
  <c r="V58" i="5"/>
  <c r="O58" i="5"/>
  <c r="P58" i="5"/>
  <c r="Q58" i="5"/>
  <c r="R58" i="5"/>
  <c r="S58" i="5"/>
  <c r="T58" i="5"/>
  <c r="U58" i="5"/>
  <c r="K58" i="5"/>
  <c r="J58" i="5"/>
  <c r="H58" i="5"/>
  <c r="I58" i="5"/>
  <c r="E58" i="5"/>
  <c r="F58" i="5"/>
  <c r="G58" i="5"/>
  <c r="N71" i="5"/>
  <c r="U78" i="5"/>
  <c r="T78" i="5"/>
  <c r="Q78" i="5"/>
  <c r="O78" i="5"/>
  <c r="N78" i="5"/>
  <c r="M78" i="5"/>
  <c r="K78" i="5"/>
  <c r="K83" i="5"/>
  <c r="I78" i="5"/>
  <c r="G78" i="5"/>
  <c r="CH82" i="5"/>
  <c r="CH83" i="5"/>
  <c r="EU82" i="5"/>
  <c r="EU83" i="5"/>
  <c r="ET82" i="5"/>
  <c r="ET83" i="5"/>
  <c r="ES82" i="5"/>
  <c r="ES83" i="5"/>
  <c r="ER82" i="5"/>
  <c r="EQ82" i="5"/>
  <c r="EQ83" i="5"/>
  <c r="EP82" i="5"/>
  <c r="EP83" i="5"/>
  <c r="EO82" i="5"/>
  <c r="EO83" i="5"/>
  <c r="EN82" i="5"/>
  <c r="EM82" i="5"/>
  <c r="EM83" i="5"/>
  <c r="EL82" i="5"/>
  <c r="EL83" i="5"/>
  <c r="EK82" i="5"/>
  <c r="EK83" i="5"/>
  <c r="EJ82" i="5"/>
  <c r="EI82" i="5"/>
  <c r="EI83" i="5"/>
  <c r="EH82" i="5"/>
  <c r="EH83" i="5"/>
  <c r="EG82" i="5"/>
  <c r="EG83" i="5"/>
  <c r="EF82" i="5"/>
  <c r="EE82" i="5"/>
  <c r="EE83" i="5"/>
  <c r="ED82" i="5"/>
  <c r="ED83" i="5"/>
  <c r="EC82" i="5"/>
  <c r="EC83" i="5"/>
  <c r="EB82" i="5"/>
  <c r="EA82" i="5"/>
  <c r="EA83" i="5"/>
  <c r="DZ82" i="5"/>
  <c r="DZ83" i="5"/>
  <c r="DY82" i="5"/>
  <c r="DY83" i="5"/>
  <c r="DX82" i="5"/>
  <c r="DW82" i="5"/>
  <c r="DW83" i="5"/>
  <c r="DV82" i="5"/>
  <c r="DV83" i="5"/>
  <c r="DU82" i="5"/>
  <c r="DU83" i="5"/>
  <c r="DT82" i="5"/>
  <c r="DS82" i="5"/>
  <c r="DS83" i="5"/>
  <c r="DR82" i="5"/>
  <c r="DR83" i="5"/>
  <c r="DQ82" i="5"/>
  <c r="DQ83" i="5"/>
  <c r="DP82" i="5"/>
  <c r="DO82" i="5"/>
  <c r="DO83" i="5"/>
  <c r="DN82" i="5"/>
  <c r="DN83" i="5"/>
  <c r="DM82" i="5"/>
  <c r="DM83" i="5"/>
  <c r="DL82" i="5"/>
  <c r="DK82" i="5"/>
  <c r="DK83" i="5"/>
  <c r="DJ82" i="5"/>
  <c r="DJ83" i="5"/>
  <c r="DI82" i="5"/>
  <c r="DI83" i="5"/>
  <c r="DH82" i="5"/>
  <c r="DG82" i="5"/>
  <c r="DG83" i="5"/>
  <c r="DF82" i="5"/>
  <c r="DF83" i="5"/>
  <c r="DE82" i="5"/>
  <c r="DE83" i="5"/>
  <c r="DD82" i="5"/>
  <c r="DC82" i="5"/>
  <c r="DC83" i="5"/>
  <c r="DB82" i="5"/>
  <c r="DB83" i="5"/>
  <c r="DA82" i="5"/>
  <c r="DA83" i="5"/>
  <c r="CZ82" i="5"/>
  <c r="CY82" i="5"/>
  <c r="CY83" i="5"/>
  <c r="CX82" i="5"/>
  <c r="CX83" i="5"/>
  <c r="CW82" i="5"/>
  <c r="CW83" i="5"/>
  <c r="CV82" i="5"/>
  <c r="CU82" i="5"/>
  <c r="CU83" i="5"/>
  <c r="CT82" i="5"/>
  <c r="CT83" i="5"/>
  <c r="CS82" i="5"/>
  <c r="CS83" i="5"/>
  <c r="CR82" i="5"/>
  <c r="CQ82" i="5"/>
  <c r="CQ83" i="5"/>
  <c r="CP82" i="5"/>
  <c r="CP83" i="5"/>
  <c r="CO82" i="5"/>
  <c r="CO83" i="5"/>
  <c r="CN82" i="5"/>
  <c r="CM82" i="5"/>
  <c r="CM83" i="5"/>
  <c r="CL82" i="5"/>
  <c r="CL83" i="5"/>
  <c r="CK82" i="5"/>
  <c r="CK83" i="5"/>
  <c r="CJ82" i="5"/>
  <c r="CG82" i="5"/>
  <c r="CG83" i="5"/>
  <c r="CF82" i="5"/>
  <c r="CE82" i="5"/>
  <c r="CD82" i="5"/>
  <c r="CD83" i="5"/>
  <c r="CC82" i="5"/>
  <c r="CC83" i="5"/>
  <c r="CA82" i="5"/>
  <c r="BY82" i="5"/>
  <c r="BY83" i="5"/>
  <c r="BX82" i="5"/>
  <c r="BW82" i="5"/>
  <c r="BW83" i="5"/>
  <c r="BV82" i="5"/>
  <c r="BV83" i="5"/>
  <c r="BU82" i="5"/>
  <c r="BU83" i="5"/>
  <c r="BT82" i="5"/>
  <c r="BS82" i="5"/>
  <c r="BS83" i="5"/>
  <c r="BR82" i="5"/>
  <c r="BR83" i="5"/>
  <c r="BQ82" i="5"/>
  <c r="BQ83" i="5"/>
  <c r="BP82" i="5"/>
  <c r="BO82" i="5"/>
  <c r="BO83" i="5"/>
  <c r="BN82" i="5"/>
  <c r="BN83" i="5"/>
  <c r="BM82" i="5"/>
  <c r="BM83" i="5"/>
  <c r="BL82" i="5"/>
  <c r="BK82" i="5"/>
  <c r="BK83" i="5"/>
  <c r="BJ82" i="5"/>
  <c r="BJ83" i="5"/>
  <c r="BI82" i="5"/>
  <c r="BI83" i="5"/>
  <c r="BH82" i="5"/>
  <c r="BG82" i="5"/>
  <c r="BG83" i="5"/>
  <c r="BF82" i="5"/>
  <c r="BF83" i="5"/>
  <c r="BE82" i="5"/>
  <c r="BE83" i="5"/>
  <c r="BD82" i="5"/>
  <c r="BC82" i="5"/>
  <c r="BC83" i="5"/>
  <c r="BB82" i="5"/>
  <c r="BB83" i="5"/>
  <c r="BA82" i="5"/>
  <c r="BA83" i="5"/>
  <c r="AZ82" i="5"/>
  <c r="AY82" i="5"/>
  <c r="AY83" i="5"/>
  <c r="AX82" i="5"/>
  <c r="AX83" i="5"/>
  <c r="AW82" i="5"/>
  <c r="AW83" i="5"/>
  <c r="AU82" i="5"/>
  <c r="AU83" i="5"/>
  <c r="AT82" i="5"/>
  <c r="AT83" i="5"/>
  <c r="AS82" i="5"/>
  <c r="AS83" i="5"/>
  <c r="AR82" i="5"/>
  <c r="AQ82" i="5"/>
  <c r="AQ83" i="5"/>
  <c r="AO82" i="5"/>
  <c r="AO83" i="5"/>
  <c r="AN82" i="5"/>
  <c r="AM82" i="5"/>
  <c r="AL82" i="5"/>
  <c r="AL83" i="5"/>
  <c r="AK82" i="5"/>
  <c r="AK83" i="5"/>
  <c r="AJ82" i="5"/>
  <c r="AI82" i="5"/>
  <c r="AH82" i="5"/>
  <c r="AH83" i="5"/>
  <c r="AG82" i="5"/>
  <c r="AG83" i="5"/>
  <c r="AF82" i="5"/>
  <c r="AE82" i="5"/>
  <c r="AD82" i="5"/>
  <c r="AD83" i="5"/>
  <c r="AC82" i="5"/>
  <c r="AC83" i="5"/>
  <c r="AB82" i="5"/>
  <c r="AA82" i="5"/>
  <c r="Z82" i="5"/>
  <c r="Z83" i="5"/>
  <c r="Y82" i="5"/>
  <c r="Y83" i="5"/>
  <c r="X82" i="5"/>
  <c r="V82" i="5"/>
  <c r="V83" i="5"/>
  <c r="U82" i="5"/>
  <c r="U83" i="5"/>
  <c r="T82" i="5"/>
  <c r="T83" i="5"/>
  <c r="S82" i="5"/>
  <c r="R82" i="5"/>
  <c r="R83" i="5"/>
  <c r="Q82" i="5"/>
  <c r="Q83" i="5"/>
  <c r="P82" i="5"/>
  <c r="P83" i="5"/>
  <c r="O82" i="5"/>
  <c r="N82" i="5"/>
  <c r="M82" i="5"/>
  <c r="M83" i="5"/>
  <c r="L82" i="5"/>
  <c r="L83" i="5"/>
  <c r="K82" i="5"/>
  <c r="J82" i="5"/>
  <c r="J83" i="5"/>
  <c r="I82" i="5"/>
  <c r="I83" i="5"/>
  <c r="H82" i="5"/>
  <c r="H83" i="5"/>
  <c r="G82" i="5"/>
  <c r="F82" i="5"/>
  <c r="F83" i="5"/>
  <c r="E82" i="5"/>
  <c r="D82" i="5"/>
  <c r="D83" i="5"/>
  <c r="EU78" i="5"/>
  <c r="ET78" i="5"/>
  <c r="ES78" i="5"/>
  <c r="ER78" i="5"/>
  <c r="EQ78" i="5"/>
  <c r="EP78" i="5"/>
  <c r="EO78" i="5"/>
  <c r="EN78" i="5"/>
  <c r="EM78" i="5"/>
  <c r="EL78" i="5"/>
  <c r="EK78" i="5"/>
  <c r="EJ78" i="5"/>
  <c r="EI78" i="5"/>
  <c r="EH78" i="5"/>
  <c r="EG78" i="5"/>
  <c r="EF78" i="5"/>
  <c r="EE78" i="5"/>
  <c r="ED78" i="5"/>
  <c r="EC78" i="5"/>
  <c r="EB78" i="5"/>
  <c r="EA78" i="5"/>
  <c r="DZ78" i="5"/>
  <c r="DY78" i="5"/>
  <c r="DX78" i="5"/>
  <c r="DW78" i="5"/>
  <c r="DV78" i="5"/>
  <c r="DU78" i="5"/>
  <c r="DT78" i="5"/>
  <c r="DS78" i="5"/>
  <c r="DR78" i="5"/>
  <c r="DQ78" i="5"/>
  <c r="DP78" i="5"/>
  <c r="DO78" i="5"/>
  <c r="DN78" i="5"/>
  <c r="DM78" i="5"/>
  <c r="DL78" i="5"/>
  <c r="DK78" i="5"/>
  <c r="DJ78" i="5"/>
  <c r="DI78" i="5"/>
  <c r="DH78" i="5"/>
  <c r="DG78" i="5"/>
  <c r="DF78" i="5"/>
  <c r="DE78" i="5"/>
  <c r="DD78" i="5"/>
  <c r="DC78" i="5"/>
  <c r="DB78" i="5"/>
  <c r="DA78" i="5"/>
  <c r="CZ78" i="5"/>
  <c r="CY78" i="5"/>
  <c r="CX78" i="5"/>
  <c r="CW78" i="5"/>
  <c r="CV78" i="5"/>
  <c r="CU78" i="5"/>
  <c r="CT78" i="5"/>
  <c r="CS78" i="5"/>
  <c r="CR78" i="5"/>
  <c r="CQ78" i="5"/>
  <c r="CP78" i="5"/>
  <c r="CO78" i="5"/>
  <c r="CN78" i="5"/>
  <c r="CM78" i="5"/>
  <c r="CL78" i="5"/>
  <c r="CK78" i="5"/>
  <c r="CJ78" i="5"/>
  <c r="CH78" i="5"/>
  <c r="CG78" i="5"/>
  <c r="CF78" i="5"/>
  <c r="CF83" i="5"/>
  <c r="CE78" i="5"/>
  <c r="CD78" i="5"/>
  <c r="CC78" i="5"/>
  <c r="CA78" i="5"/>
  <c r="CA83" i="5"/>
  <c r="BY78" i="5"/>
  <c r="BX78" i="5"/>
  <c r="BW78" i="5"/>
  <c r="BV78" i="5"/>
  <c r="BU78" i="5"/>
  <c r="BT78" i="5"/>
  <c r="BS78" i="5"/>
  <c r="BR78" i="5"/>
  <c r="BQ78" i="5"/>
  <c r="BP78" i="5"/>
  <c r="BO78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U78" i="5"/>
  <c r="AT78" i="5"/>
  <c r="AS78" i="5"/>
  <c r="AR78" i="5"/>
  <c r="AQ78" i="5"/>
  <c r="AO78" i="5"/>
  <c r="AN78" i="5"/>
  <c r="AN83" i="5"/>
  <c r="AM78" i="5"/>
  <c r="AL78" i="5"/>
  <c r="AK78" i="5"/>
  <c r="AJ78" i="5"/>
  <c r="AJ83" i="5"/>
  <c r="AI78" i="5"/>
  <c r="AH78" i="5"/>
  <c r="AG78" i="5"/>
  <c r="AF78" i="5"/>
  <c r="AF83" i="5"/>
  <c r="AE78" i="5"/>
  <c r="AD78" i="5"/>
  <c r="AC78" i="5"/>
  <c r="AB78" i="5"/>
  <c r="AB83" i="5"/>
  <c r="AA78" i="5"/>
  <c r="Z78" i="5"/>
  <c r="Y78" i="5"/>
  <c r="X78" i="5"/>
  <c r="X83" i="5"/>
  <c r="V78" i="5"/>
  <c r="S78" i="5"/>
  <c r="R78" i="5"/>
  <c r="P78" i="5"/>
  <c r="L78" i="5"/>
  <c r="J78" i="5"/>
  <c r="H78" i="5"/>
  <c r="F78" i="5"/>
  <c r="E78" i="5"/>
  <c r="EU71" i="5"/>
  <c r="ET71" i="5"/>
  <c r="ES71" i="5"/>
  <c r="ER71" i="5"/>
  <c r="EQ71" i="5"/>
  <c r="EP71" i="5"/>
  <c r="EO71" i="5"/>
  <c r="EN71" i="5"/>
  <c r="EM71" i="5"/>
  <c r="EL71" i="5"/>
  <c r="EK71" i="5"/>
  <c r="EJ71" i="5"/>
  <c r="EI71" i="5"/>
  <c r="EH71" i="5"/>
  <c r="EG71" i="5"/>
  <c r="EF71" i="5"/>
  <c r="EE71" i="5"/>
  <c r="ED71" i="5"/>
  <c r="EC71" i="5"/>
  <c r="EB71" i="5"/>
  <c r="EA71" i="5"/>
  <c r="DZ71" i="5"/>
  <c r="DY71" i="5"/>
  <c r="DX71" i="5"/>
  <c r="DW71" i="5"/>
  <c r="DV71" i="5"/>
  <c r="DU71" i="5"/>
  <c r="DT71" i="5"/>
  <c r="DS71" i="5"/>
  <c r="DR71" i="5"/>
  <c r="DQ71" i="5"/>
  <c r="DP71" i="5"/>
  <c r="DO71" i="5"/>
  <c r="DN71" i="5"/>
  <c r="DM71" i="5"/>
  <c r="DL71" i="5"/>
  <c r="DK71" i="5"/>
  <c r="DJ71" i="5"/>
  <c r="DI71" i="5"/>
  <c r="DH71" i="5"/>
  <c r="DG71" i="5"/>
  <c r="DF71" i="5"/>
  <c r="DE71" i="5"/>
  <c r="DD71" i="5"/>
  <c r="DC71" i="5"/>
  <c r="DB71" i="5"/>
  <c r="DA71" i="5"/>
  <c r="CZ71" i="5"/>
  <c r="CY71" i="5"/>
  <c r="CX71" i="5"/>
  <c r="CW71" i="5"/>
  <c r="CV71" i="5"/>
  <c r="CU71" i="5"/>
  <c r="CT71" i="5"/>
  <c r="CS71" i="5"/>
  <c r="CR71" i="5"/>
  <c r="CQ71" i="5"/>
  <c r="CP71" i="5"/>
  <c r="CO71" i="5"/>
  <c r="CN71" i="5"/>
  <c r="CM71" i="5"/>
  <c r="CL71" i="5"/>
  <c r="CK71" i="5"/>
  <c r="CJ71" i="5"/>
  <c r="CH71" i="5"/>
  <c r="CG71" i="5"/>
  <c r="CF71" i="5"/>
  <c r="CE71" i="5"/>
  <c r="CD71" i="5"/>
  <c r="CC71" i="5"/>
  <c r="CA71" i="5"/>
  <c r="BY71" i="5"/>
  <c r="BX71" i="5"/>
  <c r="BW71" i="5"/>
  <c r="BV71" i="5"/>
  <c r="BU71" i="5"/>
  <c r="BT71" i="5"/>
  <c r="BS71" i="5"/>
  <c r="BR71" i="5"/>
  <c r="BQ71" i="5"/>
  <c r="BP71" i="5"/>
  <c r="BO71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U71" i="5"/>
  <c r="AT71" i="5"/>
  <c r="AS71" i="5"/>
  <c r="AR71" i="5"/>
  <c r="AQ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V71" i="5"/>
  <c r="U71" i="5"/>
  <c r="T71" i="5"/>
  <c r="S71" i="5"/>
  <c r="S83" i="5"/>
  <c r="R71" i="5"/>
  <c r="Q71" i="5"/>
  <c r="P71" i="5"/>
  <c r="O71" i="5"/>
  <c r="O83" i="5"/>
  <c r="M71" i="5"/>
  <c r="L71" i="5"/>
  <c r="K71" i="5"/>
  <c r="J71" i="5"/>
  <c r="I71" i="5"/>
  <c r="H71" i="5"/>
  <c r="G71" i="5"/>
  <c r="G83" i="5"/>
  <c r="F71" i="5"/>
  <c r="E71" i="5"/>
  <c r="D71" i="5"/>
  <c r="EU67" i="5"/>
  <c r="ET67" i="5"/>
  <c r="ES67" i="5"/>
  <c r="ER67" i="5"/>
  <c r="EQ67" i="5"/>
  <c r="EP67" i="5"/>
  <c r="EO67" i="5"/>
  <c r="EN67" i="5"/>
  <c r="EM67" i="5"/>
  <c r="EL67" i="5"/>
  <c r="EK67" i="5"/>
  <c r="EJ67" i="5"/>
  <c r="EI67" i="5"/>
  <c r="EH67" i="5"/>
  <c r="EG67" i="5"/>
  <c r="EF67" i="5"/>
  <c r="EE67" i="5"/>
  <c r="ED67" i="5"/>
  <c r="EC67" i="5"/>
  <c r="EB67" i="5"/>
  <c r="EA67" i="5"/>
  <c r="DZ67" i="5"/>
  <c r="DY67" i="5"/>
  <c r="DX67" i="5"/>
  <c r="DW67" i="5"/>
  <c r="DV67" i="5"/>
  <c r="DU67" i="5"/>
  <c r="DT67" i="5"/>
  <c r="DS67" i="5"/>
  <c r="DR67" i="5"/>
  <c r="DQ67" i="5"/>
  <c r="DP67" i="5"/>
  <c r="DO67" i="5"/>
  <c r="DN67" i="5"/>
  <c r="DM67" i="5"/>
  <c r="DL67" i="5"/>
  <c r="DK67" i="5"/>
  <c r="DJ67" i="5"/>
  <c r="DI67" i="5"/>
  <c r="DH67" i="5"/>
  <c r="DG67" i="5"/>
  <c r="DF67" i="5"/>
  <c r="DE67" i="5"/>
  <c r="DD67" i="5"/>
  <c r="DC67" i="5"/>
  <c r="DB67" i="5"/>
  <c r="DA67" i="5"/>
  <c r="CZ67" i="5"/>
  <c r="CY67" i="5"/>
  <c r="CX67" i="5"/>
  <c r="CW67" i="5"/>
  <c r="CV67" i="5"/>
  <c r="CU67" i="5"/>
  <c r="CT67" i="5"/>
  <c r="CS67" i="5"/>
  <c r="CR67" i="5"/>
  <c r="CQ67" i="5"/>
  <c r="CP67" i="5"/>
  <c r="CO67" i="5"/>
  <c r="CN67" i="5"/>
  <c r="CM67" i="5"/>
  <c r="CL67" i="5"/>
  <c r="CK67" i="5"/>
  <c r="CJ67" i="5"/>
  <c r="CH67" i="5"/>
  <c r="CG67" i="5"/>
  <c r="CF67" i="5"/>
  <c r="CE67" i="5"/>
  <c r="CD67" i="5"/>
  <c r="CC67" i="5"/>
  <c r="CA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U67" i="5"/>
  <c r="AT67" i="5"/>
  <c r="AS67" i="5"/>
  <c r="AR67" i="5"/>
  <c r="AQ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E83" i="5"/>
  <c r="D67" i="5"/>
  <c r="EU63" i="5"/>
  <c r="ET63" i="5"/>
  <c r="ES63" i="5"/>
  <c r="ER63" i="5"/>
  <c r="ER83" i="5"/>
  <c r="EQ63" i="5"/>
  <c r="EP63" i="5"/>
  <c r="EO63" i="5"/>
  <c r="EN63" i="5"/>
  <c r="EN83" i="5"/>
  <c r="EM63" i="5"/>
  <c r="EL63" i="5"/>
  <c r="EK63" i="5"/>
  <c r="EJ63" i="5"/>
  <c r="EJ83" i="5"/>
  <c r="EI63" i="5"/>
  <c r="EH63" i="5"/>
  <c r="EG63" i="5"/>
  <c r="EF63" i="5"/>
  <c r="EF83" i="5"/>
  <c r="EE63" i="5"/>
  <c r="ED63" i="5"/>
  <c r="EC63" i="5"/>
  <c r="EB63" i="5"/>
  <c r="EB83" i="5"/>
  <c r="EA63" i="5"/>
  <c r="DZ63" i="5"/>
  <c r="DY63" i="5"/>
  <c r="DX63" i="5"/>
  <c r="DX83" i="5"/>
  <c r="DW63" i="5"/>
  <c r="DV63" i="5"/>
  <c r="DU63" i="5"/>
  <c r="DT63" i="5"/>
  <c r="DT83" i="5"/>
  <c r="DS63" i="5"/>
  <c r="DR63" i="5"/>
  <c r="DQ63" i="5"/>
  <c r="DP63" i="5"/>
  <c r="DP83" i="5"/>
  <c r="DO63" i="5"/>
  <c r="DN63" i="5"/>
  <c r="DM63" i="5"/>
  <c r="DL63" i="5"/>
  <c r="DL83" i="5"/>
  <c r="DK63" i="5"/>
  <c r="DJ63" i="5"/>
  <c r="DI63" i="5"/>
  <c r="DH63" i="5"/>
  <c r="DH83" i="5"/>
  <c r="DG63" i="5"/>
  <c r="DF63" i="5"/>
  <c r="DE63" i="5"/>
  <c r="DD63" i="5"/>
  <c r="DD83" i="5"/>
  <c r="DC63" i="5"/>
  <c r="DB63" i="5"/>
  <c r="DA63" i="5"/>
  <c r="CZ63" i="5"/>
  <c r="CZ83" i="5"/>
  <c r="CY63" i="5"/>
  <c r="CX63" i="5"/>
  <c r="CW63" i="5"/>
  <c r="CV63" i="5"/>
  <c r="CV83" i="5"/>
  <c r="CU63" i="5"/>
  <c r="CT63" i="5"/>
  <c r="CS63" i="5"/>
  <c r="CR63" i="5"/>
  <c r="CR83" i="5"/>
  <c r="CQ63" i="5"/>
  <c r="CP63" i="5"/>
  <c r="CO63" i="5"/>
  <c r="CN63" i="5"/>
  <c r="CN83" i="5"/>
  <c r="CM63" i="5"/>
  <c r="CL63" i="5"/>
  <c r="CK63" i="5"/>
  <c r="CJ63" i="5"/>
  <c r="CJ83" i="5"/>
  <c r="CH63" i="5"/>
  <c r="CG63" i="5"/>
  <c r="CF63" i="5"/>
  <c r="CE63" i="5"/>
  <c r="CE83" i="5"/>
  <c r="CD63" i="5"/>
  <c r="CC63" i="5"/>
  <c r="CA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U63" i="5"/>
  <c r="AT63" i="5"/>
  <c r="AS63" i="5"/>
  <c r="AR63" i="5"/>
  <c r="AR83" i="5"/>
  <c r="AQ63" i="5"/>
  <c r="AO63" i="5"/>
  <c r="AN63" i="5"/>
  <c r="AM63" i="5"/>
  <c r="AM83" i="5"/>
  <c r="AL63" i="5"/>
  <c r="AK63" i="5"/>
  <c r="AJ63" i="5"/>
  <c r="AI63" i="5"/>
  <c r="AI83" i="5"/>
  <c r="AH63" i="5"/>
  <c r="AG63" i="5"/>
  <c r="AF63" i="5"/>
  <c r="AE63" i="5"/>
  <c r="AE83" i="5"/>
  <c r="AD63" i="5"/>
  <c r="AC63" i="5"/>
  <c r="AB63" i="5"/>
  <c r="AA63" i="5"/>
  <c r="AA83" i="5"/>
  <c r="Z63" i="5"/>
  <c r="Y63" i="5"/>
  <c r="X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M58" i="5"/>
  <c r="L58" i="5"/>
  <c r="AN58" i="5"/>
  <c r="N46" i="5"/>
  <c r="E46" i="5"/>
  <c r="F46" i="5"/>
  <c r="G46" i="5"/>
  <c r="H46" i="5"/>
  <c r="I46" i="5"/>
  <c r="J46" i="5"/>
  <c r="K46" i="5"/>
  <c r="L46" i="5"/>
  <c r="M46" i="5"/>
  <c r="O46" i="5"/>
  <c r="P46" i="5"/>
  <c r="Q46" i="5"/>
  <c r="R46" i="5"/>
  <c r="S46" i="5"/>
  <c r="T46" i="5"/>
  <c r="U46" i="5"/>
  <c r="V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Q46" i="5"/>
  <c r="AR46" i="5"/>
  <c r="AS46" i="5"/>
  <c r="AT46" i="5"/>
  <c r="AU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CC46" i="5"/>
  <c r="CD46" i="5"/>
  <c r="CE46" i="5"/>
  <c r="CF46" i="5"/>
  <c r="CG46" i="5"/>
  <c r="CH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DM46" i="5"/>
  <c r="DN46" i="5"/>
  <c r="DO46" i="5"/>
  <c r="DP46" i="5"/>
  <c r="DR46" i="5"/>
  <c r="DS46" i="5"/>
  <c r="DT46" i="5"/>
  <c r="DU46" i="5"/>
  <c r="DV46" i="5"/>
  <c r="DW46" i="5"/>
  <c r="DX46" i="5"/>
  <c r="DY46" i="5"/>
  <c r="DZ46" i="5"/>
  <c r="EA46" i="5"/>
  <c r="EB46" i="5"/>
  <c r="EC46" i="5"/>
  <c r="ED46" i="5"/>
  <c r="EE46" i="5"/>
  <c r="EF46" i="5"/>
  <c r="EG46" i="5"/>
  <c r="EH46" i="5"/>
  <c r="EI46" i="5"/>
  <c r="EJ46" i="5"/>
  <c r="EK46" i="5"/>
  <c r="EL46" i="5"/>
  <c r="X4" i="5"/>
  <c r="P4" i="5"/>
  <c r="Q4" i="5"/>
  <c r="R4" i="5"/>
  <c r="S4" i="5"/>
  <c r="T4" i="5"/>
  <c r="U4" i="5"/>
  <c r="EP19" i="5"/>
  <c r="EO29" i="5"/>
  <c r="DU29" i="5"/>
  <c r="DU17" i="5"/>
  <c r="DQ41" i="5"/>
  <c r="DQ46" i="5"/>
  <c r="DF17" i="5"/>
  <c r="DF29" i="5"/>
  <c r="DA29" i="5"/>
  <c r="CY29" i="5"/>
  <c r="CW29" i="5"/>
  <c r="CV29" i="5"/>
  <c r="CR29" i="5"/>
  <c r="CQ49" i="5"/>
  <c r="CQ58" i="5"/>
  <c r="CL29" i="5"/>
  <c r="CL19" i="5"/>
  <c r="CI20" i="5"/>
  <c r="CI19" i="5"/>
  <c r="CA41" i="5"/>
  <c r="CA46" i="5"/>
  <c r="CB29" i="5"/>
  <c r="BX17" i="5"/>
  <c r="BU29" i="5"/>
  <c r="AP29" i="5"/>
  <c r="AP17" i="5"/>
  <c r="BK17" i="5"/>
  <c r="BK29" i="5"/>
  <c r="BK20" i="5"/>
  <c r="BK19" i="5"/>
  <c r="BJ17" i="5"/>
  <c r="BJ29" i="5"/>
  <c r="BJ20" i="5"/>
  <c r="BJ19" i="5"/>
  <c r="BF29" i="5"/>
  <c r="BD29" i="5"/>
  <c r="BD17" i="5"/>
  <c r="AY29" i="5"/>
  <c r="AY17" i="5"/>
  <c r="AX17" i="5"/>
  <c r="AX29" i="5"/>
  <c r="AT29" i="5"/>
  <c r="AT17" i="5"/>
  <c r="AS17" i="5"/>
  <c r="AQ29" i="5"/>
  <c r="AK29" i="5"/>
  <c r="AK17" i="5"/>
  <c r="AG29" i="5"/>
  <c r="AG19" i="5"/>
  <c r="AF17" i="5"/>
  <c r="AF29" i="5"/>
  <c r="Z29" i="5"/>
  <c r="Z19" i="5"/>
  <c r="W29" i="5"/>
  <c r="W17" i="5"/>
  <c r="N17" i="5"/>
  <c r="BZ17" i="5"/>
  <c r="CB17" i="5"/>
  <c r="I18" i="5"/>
  <c r="I22" i="5"/>
  <c r="S29" i="5"/>
  <c r="S19" i="5"/>
  <c r="R29" i="5"/>
  <c r="R19" i="5"/>
  <c r="Q29" i="5"/>
  <c r="Q19" i="5"/>
  <c r="N49" i="5"/>
  <c r="N58" i="5"/>
  <c r="M29" i="5"/>
  <c r="M19" i="5"/>
  <c r="I29" i="5"/>
  <c r="I19" i="5"/>
  <c r="H29" i="5"/>
  <c r="H19" i="5"/>
  <c r="ES29" i="5"/>
  <c r="CR19" i="5"/>
  <c r="BZ29" i="5"/>
  <c r="BU19" i="5"/>
  <c r="Y20" i="5"/>
  <c r="Y19" i="5"/>
  <c r="BF19" i="5"/>
  <c r="AY20" i="5"/>
  <c r="AX20" i="5"/>
  <c r="AX19" i="5"/>
  <c r="AQ19" i="5"/>
  <c r="I20" i="5"/>
  <c r="N83" i="5"/>
</calcChain>
</file>

<file path=xl/sharedStrings.xml><?xml version="1.0" encoding="utf-8"?>
<sst xmlns="http://schemas.openxmlformats.org/spreadsheetml/2006/main" count="1075" uniqueCount="382">
  <si>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</si>
  <si>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</si>
  <si>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</si>
  <si>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</si>
  <si>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</si>
  <si>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</si>
  <si>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</si>
  <si>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</si>
  <si>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</si>
  <si>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</si>
  <si>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</si>
  <si>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</si>
  <si>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</si>
  <si>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</si>
  <si>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</si>
  <si>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</si>
  <si>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</si>
  <si>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</si>
  <si>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</si>
  <si>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</si>
  <si>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</si>
  <si>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</si>
  <si>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</si>
  <si>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</si>
  <si>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</si>
  <si>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</si>
  <si>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</si>
  <si>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</si>
  <si>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</si>
  <si>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</si>
  <si>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</si>
  <si>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</si>
  <si>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2.4.1</t>
  </si>
  <si>
    <t>2.4.2</t>
  </si>
  <si>
    <t>2.5.1</t>
  </si>
  <si>
    <t>2.5.2</t>
  </si>
  <si>
    <t>2.6.2</t>
  </si>
  <si>
    <t>2.6.3</t>
  </si>
  <si>
    <t>2.6.4</t>
  </si>
  <si>
    <t>2.6.5</t>
  </si>
  <si>
    <t>2.6.1</t>
  </si>
  <si>
    <t>2.7.1</t>
  </si>
  <si>
    <t>2.7.2</t>
  </si>
  <si>
    <t>Сэлбэг</t>
  </si>
  <si>
    <t>Си Эм Кэй Ай</t>
  </si>
  <si>
    <t>Пауэр лэнд</t>
  </si>
  <si>
    <t>Жи Кэй Эм Кэй</t>
  </si>
  <si>
    <t>Мираифдлюорид</t>
  </si>
  <si>
    <t>Цайртминерал</t>
  </si>
  <si>
    <t>Флинкмонголиа</t>
  </si>
  <si>
    <t>Авдарбаян</t>
  </si>
  <si>
    <t>Шивээ овоо</t>
  </si>
  <si>
    <t>Хурай</t>
  </si>
  <si>
    <t>Анхай интернэйшнл</t>
  </si>
  <si>
    <t>Монголросцветмет</t>
  </si>
  <si>
    <t>бусад</t>
  </si>
  <si>
    <t>Полимет Монголд</t>
  </si>
  <si>
    <t>Нордпойнт</t>
  </si>
  <si>
    <t>Бэрэн Групп</t>
  </si>
  <si>
    <t>СС Монголиа</t>
  </si>
  <si>
    <t>Болдтөмөр ерөөгол</t>
  </si>
  <si>
    <t>Заамарын их алт</t>
  </si>
  <si>
    <t>Хангад Эксплорэйшн</t>
  </si>
  <si>
    <t>Олова</t>
  </si>
  <si>
    <t>Эрстсайр Эксплорэйшн</t>
  </si>
  <si>
    <t>Цэвдэг</t>
  </si>
  <si>
    <t>16021.4гр</t>
  </si>
  <si>
    <t>Үүрт гоулд</t>
  </si>
  <si>
    <t>Петрочайна дачин тамсаг</t>
  </si>
  <si>
    <t>Монгол-Алт</t>
  </si>
  <si>
    <t>Зүбгол</t>
  </si>
  <si>
    <t>алт-0.0099</t>
  </si>
  <si>
    <t>мөнгө-0.000308</t>
  </si>
  <si>
    <t>алт-0.0079</t>
  </si>
  <si>
    <t>мөнгө-0.000139</t>
  </si>
  <si>
    <t>Полимет потала</t>
  </si>
  <si>
    <t>Гурван тамга</t>
  </si>
  <si>
    <t>Бага таян</t>
  </si>
  <si>
    <t>алт-7.2</t>
  </si>
  <si>
    <t>мөнгө</t>
  </si>
  <si>
    <t>Мон ажнай</t>
  </si>
  <si>
    <t>Азаргын гол Чонот</t>
  </si>
  <si>
    <t>Шижир талст</t>
  </si>
  <si>
    <t>Шийриз стоун</t>
  </si>
  <si>
    <t>Цогт онон</t>
  </si>
  <si>
    <t>алт-2.018кг</t>
  </si>
  <si>
    <t>мөнгө-0.233кг</t>
  </si>
  <si>
    <t>Ханшижир</t>
  </si>
  <si>
    <t>алт-46077.11кг</t>
  </si>
  <si>
    <t>мөнгө-5223.05кг</t>
  </si>
  <si>
    <t>Алтай хангай бүрд</t>
  </si>
  <si>
    <t>Тээлийн шонхор</t>
  </si>
  <si>
    <t>Монголчех металл</t>
  </si>
  <si>
    <t>жонш</t>
  </si>
  <si>
    <t>хүдэр</t>
  </si>
  <si>
    <t>Дацантрейд</t>
  </si>
  <si>
    <t>алт-32.98кг</t>
  </si>
  <si>
    <t>мөнгө-2.29кг</t>
  </si>
  <si>
    <t>Доншен газрын тос Монгол</t>
  </si>
  <si>
    <t>Бороо гоулд</t>
  </si>
  <si>
    <t>Оюу толгой</t>
  </si>
  <si>
    <t>Рэдхил Монголия</t>
  </si>
  <si>
    <t>нүүрс-997</t>
  </si>
  <si>
    <t>Монсас Интернэшнл</t>
  </si>
  <si>
    <t xml:space="preserve">Багануур </t>
  </si>
  <si>
    <t>нүүрс-3005.8</t>
  </si>
  <si>
    <t>Ариун өрнөх</t>
  </si>
  <si>
    <t>алт-348.68гр</t>
  </si>
  <si>
    <t>мөнгө-38.46гр</t>
  </si>
  <si>
    <t>Баян-эрч</t>
  </si>
  <si>
    <t>молибден-494.597</t>
  </si>
  <si>
    <t>МАК</t>
  </si>
  <si>
    <t>нүүрс-1883838</t>
  </si>
  <si>
    <t>Шинэ эрдэс</t>
  </si>
  <si>
    <t>Ориент</t>
  </si>
  <si>
    <t>Эс кью эс</t>
  </si>
  <si>
    <t>Их агар хайрхан</t>
  </si>
  <si>
    <t>Сүчиго</t>
  </si>
  <si>
    <t>Миллениум алигатор</t>
  </si>
  <si>
    <t>Хонгор хангайн эрдэнэс</t>
  </si>
  <si>
    <t>Эф эф эм</t>
  </si>
  <si>
    <t>Боржигоны тал</t>
  </si>
  <si>
    <t>1101м3</t>
  </si>
  <si>
    <t>Галлант стар</t>
  </si>
  <si>
    <t>Дун эрдэнэ</t>
  </si>
  <si>
    <t>алт-11173.43кг</t>
  </si>
  <si>
    <t>Толгойтын гол</t>
  </si>
  <si>
    <t>алт-2.3кг</t>
  </si>
  <si>
    <t>Чулуут интернэйшнл</t>
  </si>
  <si>
    <t>Энгүй тал</t>
  </si>
  <si>
    <t>алт-4.375</t>
  </si>
  <si>
    <t>Үнэт металл</t>
  </si>
  <si>
    <t>алт-0.004</t>
  </si>
  <si>
    <t>мөнгө-0.0005</t>
  </si>
  <si>
    <t>Аниш</t>
  </si>
  <si>
    <t>6375гр</t>
  </si>
  <si>
    <t>Гуравт</t>
  </si>
  <si>
    <t>.</t>
  </si>
  <si>
    <t>Шанлун</t>
  </si>
  <si>
    <t>цайрын баяжмал-122.1</t>
  </si>
  <si>
    <t>Баян айраг эксплорэйшн</t>
  </si>
  <si>
    <t>Эрэл</t>
  </si>
  <si>
    <t>Дэс дугаар</t>
  </si>
  <si>
    <t>Компанийн нэр</t>
  </si>
  <si>
    <t>№</t>
  </si>
  <si>
    <t>1.1.</t>
  </si>
  <si>
    <t>2.1.10</t>
  </si>
  <si>
    <t>2.1.11</t>
  </si>
  <si>
    <t>2.1.12</t>
  </si>
  <si>
    <t>2.1.13</t>
  </si>
  <si>
    <t>Мо Эн Ко</t>
  </si>
  <si>
    <t>Булган алт</t>
  </si>
  <si>
    <t>Рео</t>
  </si>
  <si>
    <t>Гоби Коул энд Энержи</t>
  </si>
  <si>
    <t>Буд Инвест</t>
  </si>
  <si>
    <t>3977.5 (нүүрс)</t>
  </si>
  <si>
    <t>520.0 (нүүрс)</t>
  </si>
  <si>
    <t>Бусад (НӨАТ)</t>
  </si>
  <si>
    <t>17099.85 (алт гр)</t>
  </si>
  <si>
    <t>Тунь Синь</t>
  </si>
  <si>
    <t xml:space="preserve">246696.7 (төмрийн хүдэр) </t>
  </si>
  <si>
    <t>Петрокоал</t>
  </si>
  <si>
    <t>Олон овоот гоулд</t>
  </si>
  <si>
    <t>29654.12 (алт)</t>
  </si>
  <si>
    <t>723.5 (мөнгө)</t>
  </si>
  <si>
    <t>Коммод</t>
  </si>
  <si>
    <t>Хунан жинлэн</t>
  </si>
  <si>
    <t>Зүрийн булан</t>
  </si>
  <si>
    <t>Баялаг жонш</t>
  </si>
  <si>
    <t>21499.59 (жонш)</t>
  </si>
  <si>
    <t>Хоту</t>
  </si>
  <si>
    <t>Нордвинд</t>
  </si>
  <si>
    <t>4141.3 тн 719519.9 мян.төг</t>
  </si>
  <si>
    <t>Гүнбилэг трейд</t>
  </si>
  <si>
    <t>Адил оч</t>
  </si>
  <si>
    <t>Тефис майнинг</t>
  </si>
  <si>
    <t>1.1.6</t>
  </si>
  <si>
    <t>0.12531 (400А алт)</t>
  </si>
  <si>
    <t>0.01540 (400A мөнгө)</t>
  </si>
  <si>
    <t>Жамп Алт</t>
  </si>
  <si>
    <t>0.07897 (5145А алт)</t>
  </si>
  <si>
    <t>0.00896 (5145А мөнгө)</t>
  </si>
  <si>
    <t>0.00142 (7741А алт)</t>
  </si>
  <si>
    <t>0.00006 (7741A мөнгө)</t>
  </si>
  <si>
    <t>0.00495 (4070А алт)</t>
  </si>
  <si>
    <t>0.00042 (4070А мөнгө)</t>
  </si>
  <si>
    <t>1.1.7</t>
  </si>
  <si>
    <t>1.1.8</t>
  </si>
  <si>
    <t>1.2.6</t>
  </si>
  <si>
    <t>1.2.7</t>
  </si>
  <si>
    <t>1.2.8</t>
  </si>
  <si>
    <t>18.578 (дизель түлш)</t>
  </si>
  <si>
    <t>1.2.9</t>
  </si>
  <si>
    <t>1.2.10</t>
  </si>
  <si>
    <t>Тод Ундарга</t>
  </si>
  <si>
    <t>Гацуурт</t>
  </si>
  <si>
    <t>Гурвантөхөм</t>
  </si>
  <si>
    <t>Кожеговь</t>
  </si>
  <si>
    <t>Арева Монгол</t>
  </si>
  <si>
    <t>Чинхуа Мак Нарийн Сухайт</t>
  </si>
  <si>
    <t>745003.4 (нүүрс)</t>
  </si>
  <si>
    <t>0.03875 (260A алт)</t>
  </si>
  <si>
    <t>0.00377 (260A мөнгө)</t>
  </si>
  <si>
    <t>Монгол-болгар гео</t>
  </si>
  <si>
    <t>55.1 (456A алт/кг)</t>
  </si>
  <si>
    <t>Түвшингарав</t>
  </si>
  <si>
    <t>Сентерра Гоулд Монголиа</t>
  </si>
  <si>
    <t>Лотус Минералз Монголд</t>
  </si>
  <si>
    <t>43470.8 (дулааны нүүрс)</t>
  </si>
  <si>
    <t>630852.06 (эрчим хүчний нүүрс)</t>
  </si>
  <si>
    <t>621.10 (дулааны нүүрс)</t>
  </si>
  <si>
    <t>1326995.02 (эрчим хүчний нүүрс)</t>
  </si>
  <si>
    <t>Саусгоби сэндс</t>
  </si>
  <si>
    <t>Талбулаг трейд</t>
  </si>
  <si>
    <t>5.9 (3535А алт/кг)</t>
  </si>
  <si>
    <t>Эрвэн хүдэр</t>
  </si>
  <si>
    <t>Уян Ган</t>
  </si>
  <si>
    <t>Баянтэгш Импекс</t>
  </si>
  <si>
    <t>6607 (3389А жонш)</t>
  </si>
  <si>
    <t>4854 (3389А жонш)</t>
  </si>
  <si>
    <t>Эрдэнэт үйлдвэр</t>
  </si>
  <si>
    <t>Булган Гангат</t>
  </si>
  <si>
    <t>0.03513858 (алт)</t>
  </si>
  <si>
    <t>Оюуны хишиг</t>
  </si>
  <si>
    <t>Ди Зэт энд Ай</t>
  </si>
  <si>
    <t>Энержи Ресурс</t>
  </si>
  <si>
    <t>1,760,525 (11952A кокосжсон нүүрс)</t>
  </si>
  <si>
    <t>80,429 (11952А эрчимхүчний нүүрс)</t>
  </si>
  <si>
    <t>1,389,993 (11952A кокосжсон нүүрс)</t>
  </si>
  <si>
    <t>14,634 (11952А эрчимхүчний нүүрс)</t>
  </si>
  <si>
    <t>Аум</t>
  </si>
  <si>
    <t>0.14 (алт)</t>
  </si>
  <si>
    <t>0.015 (мөнгө)</t>
  </si>
  <si>
    <t>Лотус Амгалан</t>
  </si>
  <si>
    <t>Бүүргэнт</t>
  </si>
  <si>
    <t>0.044731 (алт)</t>
  </si>
  <si>
    <t>0.004192 (мөнгө)</t>
  </si>
  <si>
    <t>Уулс Заамар</t>
  </si>
  <si>
    <t>44,450 (нүүрс)</t>
  </si>
  <si>
    <t>8.3 (алт/кг)</t>
  </si>
  <si>
    <t>10,706 (нүүрс)</t>
  </si>
  <si>
    <t>Адамас Майнинг</t>
  </si>
  <si>
    <t>Адуунчулуун</t>
  </si>
  <si>
    <t>310818.7 тн</t>
  </si>
  <si>
    <t>Тавантолгой</t>
  </si>
  <si>
    <t>Бэрх Уул</t>
  </si>
  <si>
    <t>2066.7 (алт)</t>
  </si>
  <si>
    <t>2004 (нүүрс)</t>
  </si>
  <si>
    <t>Шижир Алт</t>
  </si>
  <si>
    <t>370.3 (алт)</t>
  </si>
  <si>
    <t>367.0 (алт)</t>
  </si>
  <si>
    <t>Алтайн хүдэр</t>
  </si>
  <si>
    <t>55214.57 (төмрийн баяжмал)</t>
  </si>
  <si>
    <t>Эрдэс Холдинг</t>
  </si>
  <si>
    <t>Шинь Шинь</t>
  </si>
  <si>
    <t>Сонор трейд</t>
  </si>
  <si>
    <t>Өрмөн уул</t>
  </si>
  <si>
    <t>0.139 (алт)</t>
  </si>
  <si>
    <t>0.0122 (мөнгө)</t>
  </si>
  <si>
    <t>Жи энд юу голд</t>
  </si>
  <si>
    <t>76677.4 (алт/гр)</t>
  </si>
  <si>
    <t>11091.6 (мөнгө/гр)</t>
  </si>
  <si>
    <t>Тэн хун</t>
  </si>
  <si>
    <t>Пибоди поло ресорсез</t>
  </si>
  <si>
    <t>51019 (нүүрс)</t>
  </si>
  <si>
    <t>43799.7 (нүүрс)</t>
  </si>
  <si>
    <t>АШБ</t>
  </si>
  <si>
    <t>533082 (зэсийн баяжмал)</t>
  </si>
  <si>
    <t>4769.13 (молебдений баяжмал)</t>
  </si>
  <si>
    <t>Бусад</t>
  </si>
  <si>
    <t>530292 (зэсийн баяжмал)</t>
  </si>
  <si>
    <t>4750.89 (молебдений баяжмал)</t>
  </si>
  <si>
    <t>0.444 (алт)</t>
  </si>
  <si>
    <t>0.120 (мөнгө)</t>
  </si>
  <si>
    <t>4377.7 (хайлуур жонш)</t>
  </si>
  <si>
    <t>126302.79 (цайрын баяжмал)</t>
  </si>
  <si>
    <t>135105.61 (цайрын баяжмал)</t>
  </si>
  <si>
    <t>5.165 (11618A алт/кг)</t>
  </si>
  <si>
    <t>6.3 (алт/кг)</t>
  </si>
  <si>
    <t>1403200 (нүүрс)</t>
  </si>
  <si>
    <t>110669 (9515A ТХБаяжмал)</t>
  </si>
  <si>
    <t>29318.5 (9516A ТХБаяжмал)</t>
  </si>
  <si>
    <t>180744.1 (9515A ТХБаяжмал)</t>
  </si>
  <si>
    <t>71602.9 (9516A ТХБаяжмал)</t>
  </si>
  <si>
    <t>109015 (жонш)</t>
  </si>
  <si>
    <t>94 (алт/кг)</t>
  </si>
  <si>
    <t>94397 (жонш)</t>
  </si>
  <si>
    <t>96 (алт/кг)</t>
  </si>
  <si>
    <t>Монроспром Уголь</t>
  </si>
  <si>
    <t>3906 (төмрийн баяжмал)</t>
  </si>
  <si>
    <t>Ноён гари</t>
  </si>
  <si>
    <t>17.5 (алт/кг)</t>
  </si>
  <si>
    <t>4.1(мөнгө/кг)</t>
  </si>
  <si>
    <t>4.1 (мөнгө/кг)</t>
  </si>
  <si>
    <t>16.5 (Гянтболдын баяжмал)</t>
  </si>
  <si>
    <t>31.6 (Гянтболдын баяжмал)</t>
  </si>
  <si>
    <t>44.39 кг</t>
  </si>
  <si>
    <t>22309.65 (aлт/гр)</t>
  </si>
  <si>
    <t xml:space="preserve">174100 тн, 115,425,280.2 мян.төг </t>
  </si>
  <si>
    <t>Уулс ноён</t>
  </si>
  <si>
    <t>Хун хуа</t>
  </si>
  <si>
    <t>4079.79 алт/гр</t>
  </si>
  <si>
    <t>513.58 алт/гр</t>
  </si>
  <si>
    <t>4701.75 алт/гр</t>
  </si>
  <si>
    <t>тоосго-3369.7 мян.ширхэг</t>
  </si>
  <si>
    <t>тоосго-2511.5 мян.ширхэг</t>
  </si>
  <si>
    <t>1361А нүүрс-13762.1</t>
  </si>
  <si>
    <t>1361А нүүрс-5500</t>
  </si>
  <si>
    <t>11378А алт-48882.71кг</t>
  </si>
  <si>
    <t>11378А мөнгө-4518.8кг</t>
  </si>
  <si>
    <t>6505А алт - 81150.3</t>
  </si>
  <si>
    <t>77983тн 51.300.367.0 мян.төг</t>
  </si>
  <si>
    <t>алт-4.68</t>
  </si>
  <si>
    <t>алт-0.37</t>
  </si>
  <si>
    <t>алт-4.65</t>
  </si>
  <si>
    <t>мөнгө-0.66</t>
  </si>
  <si>
    <t>мөнгө-0.04</t>
  </si>
  <si>
    <t>Их монгол майнинг</t>
  </si>
  <si>
    <t>хар тугалгын баяжмал- 78.1</t>
  </si>
  <si>
    <t>Алтай голд</t>
  </si>
  <si>
    <t xml:space="preserve">Олборлох үйлдвэрлэл эрхэлж байгаа аж ахуйн нэгжийн борлуулсан бүтээгдэхүүний тоо хэмжээ, </t>
  </si>
  <si>
    <t>улсын болон орон нутгийн төсөвт төлсөн албан татвар, төлбөрийн 2009 оны ТАЙЛАН</t>
  </si>
  <si>
    <t>НИЙТ ДҮН (2.1+2.2+2.3+2.4+2.5+2.6+2.7)</t>
  </si>
  <si>
    <t>Мөрийн дүн</t>
  </si>
  <si>
    <t>Хэмжих нэгж</t>
  </si>
  <si>
    <t>тонн</t>
  </si>
  <si>
    <t>мян.төг</t>
  </si>
  <si>
    <t>Үзүүлэлт</t>
  </si>
  <si>
    <t>Бүтээгдэхүүн үйлдвэрлэлт, борлуулалт</t>
  </si>
  <si>
    <t>Бүтээгдэхүүний үйлдвэрлэлт</t>
  </si>
  <si>
    <t xml:space="preserve">ТЗ №... Бүтээгдэхүүн </t>
  </si>
  <si>
    <t>Нийт үйлдвэрлэсэн бүтээгдэхүүн</t>
  </si>
  <si>
    <t>Бүтээгдэхүүний борлуулалт</t>
  </si>
  <si>
    <t>Нийт борлуулсан бүтээгдэхүүн</t>
  </si>
  <si>
    <t>Бүтээгдэхүүн хуваах гэрээ бүхий компаний борлуулсан бүтээгдэхүүн</t>
  </si>
  <si>
    <t>Аж ахуйн нэгжээс улсын болон орон нутгийн төсөвт төлсөн татвар, төлбөр болон бусад зардлууд</t>
  </si>
  <si>
    <t>Төлсөн татварууд</t>
  </si>
  <si>
    <t xml:space="preserve">Аж ахуйн нэгжийн орлогын албан татвар </t>
  </si>
  <si>
    <t xml:space="preserve">Гаалийн албан татвар              </t>
  </si>
  <si>
    <t>Зарим бүтээгдэхүүний үнийн өсөлтийн албан татвар</t>
  </si>
  <si>
    <t xml:space="preserve">Үл хөдлөх хөрөнгийн албан татвар              </t>
  </si>
  <si>
    <t>Онцгой албан татвар (шатах тослох материал импортолсон бол)</t>
  </si>
  <si>
    <t xml:space="preserve">Автобензин, дизелийн түлшний албан татвар </t>
  </si>
  <si>
    <t>Автотээвэр, өөрөө явагч хэрэгслийн албан татвар</t>
  </si>
  <si>
    <t xml:space="preserve">Бусад (ХХОАТ) </t>
  </si>
  <si>
    <t>Бусад (НДШ)</t>
  </si>
  <si>
    <t>Бусад (тодорхойлно уу ……………………..)</t>
  </si>
  <si>
    <t>Төлбөр</t>
  </si>
  <si>
    <t>Ашигт малтмалын нөөц ашигласны төлбөр</t>
  </si>
  <si>
    <t xml:space="preserve">Ашигт малтмалын ашиглалтын болон хайгуулын тусгай зөвшөөрлийн төлбөр              </t>
  </si>
  <si>
    <t>Улсын төсвийн хөрөнгөөр хайгуул хийсэн ордын нөхөн төлбөр</t>
  </si>
  <si>
    <t>Газрын төлбөр</t>
  </si>
  <si>
    <t>Ус ашигласны төлбөр</t>
  </si>
  <si>
    <t>Ойгоос мод, түлээ бэлтгэсний төлбөр</t>
  </si>
  <si>
    <t>Гадаадын мэргэжилтэн, ажилчны ажлын байрны төлбөр</t>
  </si>
  <si>
    <t>Түгээмэл тархацтай ашигт малтмалын нөөц ашигласны төлбөр</t>
  </si>
  <si>
    <t xml:space="preserve">Бусад (тодорхойлно уу ……………………..) </t>
  </si>
  <si>
    <t>Хураамж, үйлчилгээний хөлс</t>
  </si>
  <si>
    <t>Зохих хууль тогтоомжийн дагуу төв, орон нутгийн төрийн захиргааны байгууллагад төлсөн улсын тэмдэгтийн хураамж, бусад хураамж</t>
  </si>
  <si>
    <t>Зохих хууль тогтоомжийн дагуу төв, орон нутгийн төрийн захиргааны байгууллагад төлсөн үйлчилгээний хөлс</t>
  </si>
  <si>
    <t>Гаалийн үйлчилгээний хураамж</t>
  </si>
  <si>
    <t>Төрийн болон орон нутгийн өмчийн ногдол ашиг</t>
  </si>
  <si>
    <t>Төрийн өмчийн ногдол ашиг</t>
  </si>
  <si>
    <t>Орон нутгийн өмчийн ногдол ашиг</t>
  </si>
  <si>
    <t>Хүлээн авагч Засгийн газарт төлсөн бусад төлбөрүүд</t>
  </si>
  <si>
    <t>Бүтээгдэхүүн хуваах гэрээ бүхий  аж ахуйн нэгжийн Засгийн газарт ногдох бүтээгдэхүүний оронд төлсөн төлбөр</t>
  </si>
  <si>
    <t>Төрийн  байгууллага, олон нийтэд үзүүлсэн дэмжлэг</t>
  </si>
  <si>
    <t>Аж ахуйн нэгжээс яам, агентлагт үзүүлсэн мөнгөн дэмжлэг</t>
  </si>
  <si>
    <t>Аж ахуйн нэгжээс аймагт үзүүлсэн мөнгөн дэмжлэг</t>
  </si>
  <si>
    <t>Аж ахуйн нэгжээс суманд үзүүлсэн мөнгөн дэмжлэг</t>
  </si>
  <si>
    <t>Аж ахуйн нэгжээс олон нийттэй харилцах харилцаа, орон нутгийн тогтвортой хөгжилд зарцуулсан хөрөнгө</t>
  </si>
  <si>
    <t>Байгаль хамгаалах үйл ажиллагаанд зарцуулсан зардал</t>
  </si>
  <si>
    <t>Байгаль хамгаалах зардлын 50 хувийг тусгай дансанд төвлөрүүлсэн байдал</t>
  </si>
  <si>
    <t>Байгаль хамгаалах арга хэмжээнд зарцуулсан зардал</t>
  </si>
  <si>
    <t xml:space="preserve">Ашиг, орлогын гүйлгээнүүд </t>
  </si>
  <si>
    <t>Гэрээ, тодорхой нөхцлөөр хөнгөлсөн, чөлөөлсөн татварын дүн</t>
  </si>
  <si>
    <t>Хөрөнгө оруулалтын зардал</t>
  </si>
  <si>
    <t>Ажиллагсдын сургалт, хөгжилд зориулсан зардал</t>
  </si>
  <si>
    <t>Геологи, хайгуулын зардал</t>
  </si>
  <si>
    <t>Гамшгаас хамгаалахад зориулсан зардал /Гамшгаас хамгаалах тухай хууль 27 дугаар зүйл/</t>
  </si>
  <si>
    <t>Хамрах хүрээ 1. Ашиг орлогын урсгал</t>
  </si>
  <si>
    <t>Хамрах хүрээ 2. Ашиг орлогын урсгал /Сайн дурын тайлан/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</si>
</sst>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76" formatCode="_-* #,##0.0_₮_-;\-* #,##0.0_₮_-;_-* &quot;-&quot;??_₮_-;_-@_-"/>
    <numFmt numFmtId="177" formatCode="_-* #,##0_₮_-;\-* #,##0_₮_-;_-* &quot;-&quot;??_₮_-;_-@_-"/>
    <numFmt numFmtId="178" formatCode="_-* #,##0.000_₮_-;\-* #,##0.000_₮_-;_-* &quot;-&quot;??_₮_-;_-@_-"/>
    <numFmt numFmtId="180" formatCode="_([$$-409]* #,##0.00_);_([$$-409]* \(#,##0.00\);_([$$-409]* &quot;-&quot;??_);_(@_)"/>
    <numFmt numFmtId="182" formatCode="_([$$-409]* #,##0_);_([$$-409]* \(#,##0\);_([$$-409]* &quot;-&quot;??_);_(@_)"/>
    <numFmt numFmtId="183" formatCode="_-* #,##0.0000_₮_-;\-* #,##0.0000_₮_-;_-* &quot;-&quot;??_₮_-;_-@_-"/>
    <numFmt numFmtId="184" formatCode="_-* #,##0.00000_₮_-;\-* #,##0.00000_₮_-;_-* &quot;-&quot;??_₮_-;_-@_-"/>
    <numFmt numFmtId="187" formatCode="_-* #,##0.00000000_₮_-;\-* #,##0.00000000_₮_-;_-* &quot;-&quot;??_₮_-;_-@_-"/>
  </numFmts>
  <fonts count="11" x14ac:knownFonts="1">
    <font>
      <sz val="10"/>
      <name val="Arial"/>
      <charset val="1"/>
    </font>
    <font>
      <sz val="10"/>
      <name val="Arial"/>
      <charset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left" vertical="top"/>
    </xf>
    <xf numFmtId="0" fontId="3" fillId="0" borderId="0" xfId="0" applyFont="1"/>
    <xf numFmtId="176" fontId="3" fillId="0" borderId="0" xfId="1" applyNumberFormat="1" applyFont="1" applyAlignment="1">
      <alignment horizontal="right" vertical="top"/>
    </xf>
    <xf numFmtId="43" fontId="3" fillId="0" borderId="0" xfId="1" applyFont="1" applyAlignment="1">
      <alignment horizontal="right" vertical="top"/>
    </xf>
    <xf numFmtId="177" fontId="4" fillId="0" borderId="0" xfId="1" applyNumberFormat="1" applyFont="1" applyAlignment="1">
      <alignment horizontal="left" vertical="top"/>
    </xf>
    <xf numFmtId="177" fontId="3" fillId="0" borderId="0" xfId="1" applyNumberFormat="1" applyFont="1"/>
    <xf numFmtId="177" fontId="3" fillId="0" borderId="0" xfId="1" applyNumberFormat="1" applyFont="1" applyAlignment="1">
      <alignment horizontal="right" vertical="top"/>
    </xf>
    <xf numFmtId="177" fontId="8" fillId="0" borderId="0" xfId="1" applyNumberFormat="1" applyFont="1" applyAlignment="1">
      <alignment horizontal="right" vertical="top"/>
    </xf>
    <xf numFmtId="176" fontId="8" fillId="0" borderId="0" xfId="1" applyNumberFormat="1" applyFont="1" applyAlignment="1">
      <alignment horizontal="right" vertical="top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176" fontId="6" fillId="0" borderId="1" xfId="1" applyNumberFormat="1" applyFont="1" applyBorder="1" applyAlignment="1">
      <alignment horizontal="right" vertical="top"/>
    </xf>
    <xf numFmtId="43" fontId="6" fillId="0" borderId="1" xfId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176" fontId="6" fillId="2" borderId="1" xfId="1" applyNumberFormat="1" applyFont="1" applyFill="1" applyBorder="1" applyAlignment="1">
      <alignment horizontal="right" vertical="top"/>
    </xf>
    <xf numFmtId="43" fontId="6" fillId="2" borderId="1" xfId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76" fontId="6" fillId="3" borderId="1" xfId="1" applyNumberFormat="1" applyFont="1" applyFill="1" applyBorder="1" applyAlignment="1">
      <alignment horizontal="right" vertical="top"/>
    </xf>
    <xf numFmtId="43" fontId="6" fillId="3" borderId="1" xfId="1" applyFont="1" applyFill="1" applyBorder="1" applyAlignment="1">
      <alignment horizontal="right" vertical="top"/>
    </xf>
    <xf numFmtId="176" fontId="6" fillId="0" borderId="1" xfId="1" applyNumberFormat="1" applyFont="1" applyBorder="1" applyAlignment="1">
      <alignment horizontal="right" vertical="top" wrapText="1"/>
    </xf>
    <xf numFmtId="187" fontId="6" fillId="0" borderId="1" xfId="1" applyNumberFormat="1" applyFont="1" applyBorder="1" applyAlignment="1">
      <alignment horizontal="right" vertical="top"/>
    </xf>
    <xf numFmtId="184" fontId="6" fillId="0" borderId="1" xfId="1" applyNumberFormat="1" applyFont="1" applyBorder="1" applyAlignment="1">
      <alignment horizontal="right" vertical="top"/>
    </xf>
    <xf numFmtId="43" fontId="6" fillId="0" borderId="1" xfId="1" applyNumberFormat="1" applyFont="1" applyBorder="1" applyAlignment="1">
      <alignment horizontal="right" vertical="top"/>
    </xf>
    <xf numFmtId="177" fontId="6" fillId="0" borderId="1" xfId="1" applyNumberFormat="1" applyFont="1" applyBorder="1" applyAlignment="1">
      <alignment horizontal="right" vertical="top"/>
    </xf>
    <xf numFmtId="178" fontId="6" fillId="0" borderId="1" xfId="1" applyNumberFormat="1" applyFont="1" applyBorder="1" applyAlignment="1">
      <alignment horizontal="right" vertical="top"/>
    </xf>
    <xf numFmtId="183" fontId="6" fillId="0" borderId="1" xfId="1" applyNumberFormat="1" applyFont="1" applyBorder="1" applyAlignment="1">
      <alignment horizontal="right" vertical="top"/>
    </xf>
    <xf numFmtId="43" fontId="6" fillId="0" borderId="1" xfId="1" applyFont="1" applyFill="1" applyBorder="1" applyAlignment="1">
      <alignment horizontal="right" vertical="top"/>
    </xf>
    <xf numFmtId="176" fontId="6" fillId="0" borderId="1" xfId="1" applyNumberFormat="1" applyFont="1" applyFill="1" applyBorder="1" applyAlignment="1">
      <alignment horizontal="right" vertical="top"/>
    </xf>
    <xf numFmtId="43" fontId="6" fillId="0" borderId="1" xfId="1" applyFont="1" applyBorder="1" applyAlignment="1">
      <alignment horizontal="right" vertical="top" wrapText="1"/>
    </xf>
    <xf numFmtId="176" fontId="6" fillId="0" borderId="2" xfId="1" applyNumberFormat="1" applyFont="1" applyBorder="1" applyAlignment="1">
      <alignment horizontal="right" vertical="top"/>
    </xf>
    <xf numFmtId="43" fontId="6" fillId="0" borderId="2" xfId="1" applyFont="1" applyBorder="1" applyAlignment="1">
      <alignment horizontal="right" vertical="top"/>
    </xf>
    <xf numFmtId="43" fontId="6" fillId="0" borderId="3" xfId="1" applyFont="1" applyFill="1" applyBorder="1" applyAlignment="1">
      <alignment horizontal="right" vertical="top"/>
    </xf>
    <xf numFmtId="176" fontId="5" fillId="0" borderId="1" xfId="1" applyNumberFormat="1" applyFont="1" applyBorder="1" applyAlignment="1">
      <alignment horizontal="right" vertical="top"/>
    </xf>
    <xf numFmtId="43" fontId="5" fillId="0" borderId="1" xfId="1" applyFont="1" applyBorder="1" applyAlignment="1">
      <alignment horizontal="right" vertical="top"/>
    </xf>
    <xf numFmtId="176" fontId="5" fillId="0" borderId="1" xfId="1" applyNumberFormat="1" applyFont="1" applyFill="1" applyBorder="1" applyAlignment="1">
      <alignment horizontal="right" vertical="top"/>
    </xf>
    <xf numFmtId="0" fontId="4" fillId="0" borderId="0" xfId="0" applyFont="1"/>
    <xf numFmtId="0" fontId="5" fillId="3" borderId="3" xfId="0" applyFont="1" applyFill="1" applyBorder="1" applyAlignment="1">
      <alignment horizontal="left" vertical="top"/>
    </xf>
    <xf numFmtId="176" fontId="6" fillId="3" borderId="3" xfId="1" applyNumberFormat="1" applyFont="1" applyFill="1" applyBorder="1" applyAlignment="1">
      <alignment horizontal="right" vertical="top"/>
    </xf>
    <xf numFmtId="43" fontId="6" fillId="3" borderId="3" xfId="1" applyFont="1" applyFill="1" applyBorder="1" applyAlignment="1">
      <alignment horizontal="right" vertical="top"/>
    </xf>
    <xf numFmtId="176" fontId="6" fillId="3" borderId="4" xfId="1" applyNumberFormat="1" applyFont="1" applyFill="1" applyBorder="1" applyAlignment="1">
      <alignment horizontal="right" vertical="top"/>
    </xf>
    <xf numFmtId="176" fontId="6" fillId="3" borderId="5" xfId="1" applyNumberFormat="1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left" vertical="top"/>
    </xf>
    <xf numFmtId="176" fontId="6" fillId="3" borderId="3" xfId="1" applyNumberFormat="1" applyFont="1" applyFill="1" applyBorder="1" applyAlignment="1">
      <alignment horizontal="right" vertical="top" wrapText="1"/>
    </xf>
    <xf numFmtId="184" fontId="6" fillId="3" borderId="3" xfId="1" applyNumberFormat="1" applyFont="1" applyFill="1" applyBorder="1" applyAlignment="1">
      <alignment horizontal="right" vertical="top"/>
    </xf>
    <xf numFmtId="176" fontId="6" fillId="0" borderId="0" xfId="1" applyNumberFormat="1" applyFont="1" applyAlignment="1">
      <alignment horizontal="right" vertical="top"/>
    </xf>
    <xf numFmtId="43" fontId="6" fillId="0" borderId="1" xfId="1" applyFont="1" applyBorder="1" applyAlignment="1">
      <alignment vertical="top" wrapText="1"/>
    </xf>
    <xf numFmtId="176" fontId="6" fillId="0" borderId="1" xfId="1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82" fontId="9" fillId="0" borderId="1" xfId="2" applyNumberFormat="1" applyFont="1" applyBorder="1" applyAlignment="1">
      <alignment horizontal="right" vertical="top"/>
    </xf>
    <xf numFmtId="176" fontId="6" fillId="0" borderId="1" xfId="1" applyNumberFormat="1" applyFont="1" applyBorder="1" applyAlignment="1">
      <alignment horizontal="left" vertical="top" wrapText="1"/>
    </xf>
    <xf numFmtId="180" fontId="6" fillId="0" borderId="1" xfId="1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4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5" fillId="0" borderId="7" xfId="1" applyNumberFormat="1" applyFont="1" applyBorder="1" applyAlignment="1">
      <alignment horizontal="center" vertical="top"/>
    </xf>
    <xf numFmtId="176" fontId="5" fillId="0" borderId="8" xfId="1" applyNumberFormat="1" applyFont="1" applyBorder="1" applyAlignment="1">
      <alignment horizontal="center" vertical="top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top"/>
    </xf>
    <xf numFmtId="0" fontId="6" fillId="0" borderId="8" xfId="1" applyNumberFormat="1" applyFont="1" applyBorder="1" applyAlignment="1">
      <alignment horizontal="center" vertical="top"/>
    </xf>
    <xf numFmtId="176" fontId="6" fillId="0" borderId="7" xfId="1" applyNumberFormat="1" applyFont="1" applyBorder="1" applyAlignment="1">
      <alignment horizontal="right" vertical="top"/>
    </xf>
    <xf numFmtId="176" fontId="6" fillId="0" borderId="8" xfId="1" applyNumberFormat="1" applyFont="1" applyBorder="1" applyAlignment="1">
      <alignment horizontal="right" vertical="top"/>
    </xf>
    <xf numFmtId="176" fontId="6" fillId="2" borderId="7" xfId="1" applyNumberFormat="1" applyFont="1" applyFill="1" applyBorder="1" applyAlignment="1">
      <alignment horizontal="right" vertical="top"/>
    </xf>
    <xf numFmtId="176" fontId="6" fillId="2" borderId="8" xfId="1" applyNumberFormat="1" applyFont="1" applyFill="1" applyBorder="1" applyAlignment="1">
      <alignment horizontal="right" vertical="top"/>
    </xf>
    <xf numFmtId="176" fontId="6" fillId="3" borderId="7" xfId="1" applyNumberFormat="1" applyFont="1" applyFill="1" applyBorder="1" applyAlignment="1">
      <alignment horizontal="right" vertical="top"/>
    </xf>
    <xf numFmtId="176" fontId="6" fillId="3" borderId="8" xfId="1" applyNumberFormat="1" applyFont="1" applyFill="1" applyBorder="1" applyAlignment="1">
      <alignment horizontal="right" vertical="top"/>
    </xf>
    <xf numFmtId="176" fontId="6" fillId="3" borderId="4" xfId="1" applyNumberFormat="1" applyFont="1" applyFill="1" applyBorder="1" applyAlignment="1">
      <alignment horizontal="right" vertical="top"/>
    </xf>
    <xf numFmtId="176" fontId="6" fillId="3" borderId="5" xfId="1" applyNumberFormat="1" applyFont="1" applyFill="1" applyBorder="1" applyAlignment="1">
      <alignment horizontal="right" vertical="top"/>
    </xf>
    <xf numFmtId="176" fontId="6" fillId="0" borderId="7" xfId="1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176" fontId="6" fillId="3" borderId="1" xfId="1" applyNumberFormat="1" applyFont="1" applyFill="1" applyBorder="1" applyAlignment="1">
      <alignment horizontal="right" vertical="top"/>
    </xf>
    <xf numFmtId="176" fontId="6" fillId="0" borderId="7" xfId="1" applyNumberFormat="1" applyFont="1" applyBorder="1" applyAlignment="1">
      <alignment horizontal="center" vertical="top"/>
    </xf>
    <xf numFmtId="176" fontId="6" fillId="0" borderId="8" xfId="1" applyNumberFormat="1" applyFont="1" applyBorder="1" applyAlignment="1">
      <alignment horizontal="center" vertical="top"/>
    </xf>
    <xf numFmtId="176" fontId="6" fillId="0" borderId="9" xfId="1" applyNumberFormat="1" applyFont="1" applyBorder="1" applyAlignment="1">
      <alignment horizontal="right" vertical="top"/>
    </xf>
    <xf numFmtId="176" fontId="6" fillId="0" borderId="10" xfId="1" applyNumberFormat="1" applyFont="1" applyBorder="1" applyAlignment="1">
      <alignment horizontal="right" vertical="top"/>
    </xf>
    <xf numFmtId="43" fontId="6" fillId="0" borderId="7" xfId="1" applyFont="1" applyBorder="1" applyAlignment="1">
      <alignment horizontal="right" vertical="top"/>
    </xf>
    <xf numFmtId="43" fontId="6" fillId="0" borderId="8" xfId="1" applyFont="1" applyBorder="1" applyAlignment="1">
      <alignment horizontal="right" vertical="top"/>
    </xf>
    <xf numFmtId="43" fontId="6" fillId="3" borderId="7" xfId="1" applyFont="1" applyFill="1" applyBorder="1" applyAlignment="1">
      <alignment horizontal="right" vertical="top"/>
    </xf>
    <xf numFmtId="43" fontId="6" fillId="3" borderId="8" xfId="1" applyFont="1" applyFill="1" applyBorder="1" applyAlignment="1">
      <alignment horizontal="right" vertical="top"/>
    </xf>
    <xf numFmtId="43" fontId="6" fillId="2" borderId="7" xfId="1" applyFont="1" applyFill="1" applyBorder="1" applyAlignment="1">
      <alignment horizontal="right" vertical="top"/>
    </xf>
    <xf numFmtId="43" fontId="6" fillId="2" borderId="8" xfId="1" applyFont="1" applyFill="1" applyBorder="1" applyAlignment="1">
      <alignment horizontal="right" vertical="top"/>
    </xf>
    <xf numFmtId="43" fontId="6" fillId="0" borderId="7" xfId="1" applyFont="1" applyBorder="1" applyAlignment="1">
      <alignment horizontal="center" vertical="top"/>
    </xf>
    <xf numFmtId="43" fontId="6" fillId="0" borderId="8" xfId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43" fontId="5" fillId="0" borderId="8" xfId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94"/>
  <sheetViews>
    <sheetView tabSelected="1" view="pageBreakPreview" zoomScaleNormal="100" zoomScaleSheetLayoutView="100" workbookViewId="0">
      <selection activeCell="B86" sqref="B86"/>
    </sheetView>
  </sheetViews>
  <sheetFormatPr defaultRowHeight="12.75" x14ac:dyDescent="0.2"/>
  <cols>
    <col min="1" max="1" width="6.28515625" style="58" bestFit="1" customWidth="1"/>
    <col min="2" max="2" width="75.140625" style="58" customWidth="1"/>
    <col min="3" max="3" width="8.85546875" style="2" customWidth="1"/>
    <col min="4" max="4" width="12.5703125" style="3" bestFit="1" customWidth="1"/>
    <col min="5" max="5" width="11.42578125" style="3" bestFit="1" customWidth="1"/>
    <col min="6" max="6" width="10" style="3" bestFit="1" customWidth="1"/>
    <col min="7" max="7" width="14" style="3" bestFit="1" customWidth="1"/>
    <col min="8" max="8" width="16.140625" style="3" bestFit="1" customWidth="1"/>
    <col min="9" max="9" width="17.140625" style="3" bestFit="1" customWidth="1"/>
    <col min="10" max="10" width="15.28515625" style="3" bestFit="1" customWidth="1"/>
    <col min="11" max="11" width="10" style="3" bestFit="1" customWidth="1"/>
    <col min="12" max="12" width="6.28515625" style="58" bestFit="1" customWidth="1"/>
    <col min="13" max="13" width="14.7109375" style="3" bestFit="1" customWidth="1"/>
    <col min="14" max="14" width="14.140625" style="3" bestFit="1" customWidth="1"/>
    <col min="15" max="15" width="11" style="3" bestFit="1" customWidth="1"/>
    <col min="16" max="16" width="10.140625" style="3" bestFit="1" customWidth="1"/>
    <col min="17" max="21" width="13.42578125" style="3" customWidth="1"/>
    <col min="22" max="22" width="20.85546875" style="4" bestFit="1" customWidth="1"/>
    <col min="23" max="23" width="13.7109375" style="4" bestFit="1" customWidth="1"/>
    <col min="24" max="24" width="12.7109375" style="3" bestFit="1" customWidth="1"/>
    <col min="25" max="25" width="13.5703125" style="4" bestFit="1" customWidth="1"/>
    <col min="26" max="26" width="13" style="3" bestFit="1" customWidth="1"/>
    <col min="27" max="27" width="6.28515625" style="58" bestFit="1" customWidth="1"/>
    <col min="28" max="28" width="13.28515625" style="3" bestFit="1" customWidth="1"/>
    <col min="29" max="29" width="13.5703125" style="3" bestFit="1" customWidth="1"/>
    <col min="30" max="30" width="15.28515625" style="3" customWidth="1"/>
    <col min="31" max="31" width="16" style="3" bestFit="1" customWidth="1"/>
    <col min="32" max="32" width="17.28515625" style="3" customWidth="1"/>
    <col min="33" max="33" width="15.7109375" style="3" customWidth="1"/>
    <col min="34" max="34" width="13.42578125" style="3" bestFit="1" customWidth="1"/>
    <col min="35" max="35" width="15.140625" style="3" bestFit="1" customWidth="1"/>
    <col min="36" max="36" width="15.5703125" style="3" customWidth="1"/>
    <col min="37" max="37" width="17.7109375" style="3" customWidth="1"/>
    <col min="38" max="38" width="14.28515625" style="3" customWidth="1"/>
    <col min="39" max="39" width="17.7109375" style="3" customWidth="1"/>
    <col min="40" max="40" width="6.28515625" style="58" bestFit="1" customWidth="1"/>
    <col min="41" max="41" width="14.5703125" style="3" bestFit="1" customWidth="1"/>
    <col min="42" max="42" width="14.7109375" style="3" bestFit="1" customWidth="1"/>
    <col min="43" max="43" width="16.140625" style="3" bestFit="1" customWidth="1"/>
    <col min="44" max="44" width="13.85546875" style="3" bestFit="1" customWidth="1"/>
    <col min="45" max="45" width="14.140625" style="3" bestFit="1" customWidth="1"/>
    <col min="46" max="46" width="17.42578125" style="3" bestFit="1" customWidth="1"/>
    <col min="47" max="47" width="13.28515625" style="3" bestFit="1" customWidth="1"/>
    <col min="48" max="48" width="12.5703125" style="3" bestFit="1" customWidth="1"/>
    <col min="49" max="49" width="14.7109375" style="3" bestFit="1" customWidth="1"/>
    <col min="50" max="50" width="16.28515625" style="3" bestFit="1" customWidth="1"/>
    <col min="51" max="51" width="14" style="3" bestFit="1" customWidth="1"/>
    <col min="52" max="52" width="16.42578125" style="3" bestFit="1" customWidth="1"/>
    <col min="53" max="53" width="13" style="3" bestFit="1" customWidth="1"/>
    <col min="54" max="54" width="6.28515625" style="58" bestFit="1" customWidth="1"/>
    <col min="55" max="55" width="13.5703125" style="3" bestFit="1" customWidth="1"/>
    <col min="56" max="56" width="12.42578125" style="3" bestFit="1" customWidth="1"/>
    <col min="57" max="57" width="13.7109375" style="3" bestFit="1" customWidth="1"/>
    <col min="58" max="58" width="14" style="3" bestFit="1" customWidth="1"/>
    <col min="59" max="59" width="15.42578125" style="3" bestFit="1" customWidth="1"/>
    <col min="60" max="60" width="12.42578125" style="3" bestFit="1" customWidth="1"/>
    <col min="61" max="61" width="12.7109375" style="3" bestFit="1" customWidth="1"/>
    <col min="62" max="62" width="14.28515625" style="3" bestFit="1" customWidth="1"/>
    <col min="63" max="63" width="17.42578125" style="3" bestFit="1" customWidth="1"/>
    <col min="64" max="64" width="12.42578125" style="3" bestFit="1" customWidth="1"/>
    <col min="65" max="65" width="15" style="3" bestFit="1" customWidth="1"/>
    <col min="66" max="66" width="9" style="3" bestFit="1" customWidth="1"/>
    <col min="67" max="67" width="13.42578125" style="3" customWidth="1"/>
    <col min="68" max="68" width="12.140625" style="3" bestFit="1" customWidth="1"/>
    <col min="69" max="69" width="6.28515625" style="58" bestFit="1" customWidth="1"/>
    <col min="70" max="70" width="14.7109375" style="3" bestFit="1" customWidth="1"/>
    <col min="71" max="71" width="17.42578125" style="3" bestFit="1" customWidth="1"/>
    <col min="72" max="72" width="21.140625" style="3" customWidth="1"/>
    <col min="73" max="73" width="16" style="3" bestFit="1" customWidth="1"/>
    <col min="74" max="74" width="11.5703125" style="3" bestFit="1" customWidth="1"/>
    <col min="75" max="75" width="14.140625" style="3" customWidth="1"/>
    <col min="76" max="76" width="11.140625" style="3" bestFit="1" customWidth="1"/>
    <col min="77" max="77" width="12.42578125" style="3" bestFit="1" customWidth="1"/>
    <col min="78" max="78" width="13.7109375" style="3" bestFit="1" customWidth="1"/>
    <col min="79" max="79" width="11.85546875" style="3" customWidth="1"/>
    <col min="80" max="80" width="13.7109375" style="3" bestFit="1" customWidth="1"/>
    <col min="81" max="81" width="11.85546875" style="3" customWidth="1"/>
    <col min="82" max="82" width="11.28515625" style="3" customWidth="1"/>
    <col min="83" max="83" width="10" style="3" customWidth="1"/>
    <col min="84" max="84" width="6.28515625" style="58" bestFit="1" customWidth="1"/>
    <col min="85" max="85" width="11.140625" style="3" bestFit="1" customWidth="1"/>
    <col min="86" max="86" width="12.5703125" style="3" bestFit="1" customWidth="1"/>
    <col min="87" max="87" width="11.140625" style="3" bestFit="1" customWidth="1"/>
    <col min="88" max="88" width="13.42578125" style="3" bestFit="1" customWidth="1"/>
    <col min="89" max="89" width="19.140625" style="3" bestFit="1" customWidth="1"/>
    <col min="90" max="90" width="16.85546875" style="3" bestFit="1" customWidth="1"/>
    <col min="91" max="91" width="12.42578125" style="3" bestFit="1" customWidth="1"/>
    <col min="92" max="92" width="12.7109375" style="3" bestFit="1" customWidth="1"/>
    <col min="93" max="93" width="11.140625" style="3" bestFit="1" customWidth="1"/>
    <col min="94" max="94" width="13.140625" style="3" customWidth="1"/>
    <col min="95" max="95" width="11.140625" style="3" bestFit="1" customWidth="1"/>
    <col min="96" max="96" width="12" style="3" customWidth="1"/>
    <col min="97" max="98" width="14.140625" style="3" customWidth="1"/>
    <col min="99" max="99" width="6.28515625" style="58" bestFit="1" customWidth="1"/>
    <col min="100" max="101" width="15.28515625" style="3" bestFit="1" customWidth="1"/>
    <col min="102" max="102" width="16" style="3" bestFit="1" customWidth="1"/>
    <col min="103" max="103" width="14.7109375" style="3" bestFit="1" customWidth="1"/>
    <col min="104" max="104" width="12.140625" style="3" customWidth="1"/>
    <col min="105" max="105" width="12.28515625" style="3" customWidth="1"/>
    <col min="106" max="106" width="13" style="3" customWidth="1"/>
    <col min="107" max="107" width="12.5703125" style="3" customWidth="1"/>
    <col min="108" max="108" width="14" style="3" customWidth="1"/>
    <col min="109" max="109" width="13.85546875" style="3" bestFit="1" customWidth="1"/>
    <col min="110" max="110" width="14.28515625" style="3" customWidth="1"/>
    <col min="111" max="111" width="13.85546875" style="3" customWidth="1"/>
    <col min="112" max="112" width="18.28515625" style="3" bestFit="1" customWidth="1"/>
    <col min="113" max="113" width="6.28515625" style="58" bestFit="1" customWidth="1"/>
    <col min="114" max="114" width="11.42578125" style="3" customWidth="1"/>
    <col min="115" max="115" width="18.42578125" style="3" bestFit="1" customWidth="1"/>
    <col min="116" max="116" width="14.28515625" style="3" bestFit="1" customWidth="1"/>
    <col min="117" max="117" width="14.28515625" style="3" customWidth="1"/>
    <col min="118" max="118" width="13.5703125" style="3" bestFit="1" customWidth="1"/>
    <col min="119" max="119" width="14.7109375" style="3" bestFit="1" customWidth="1"/>
    <col min="120" max="120" width="14.5703125" style="3" bestFit="1" customWidth="1"/>
    <col min="121" max="121" width="17.7109375" style="3" bestFit="1" customWidth="1"/>
    <col min="122" max="122" width="19.7109375" style="3" bestFit="1" customWidth="1"/>
    <col min="123" max="123" width="13.7109375" style="3" bestFit="1" customWidth="1"/>
    <col min="124" max="124" width="10.140625" style="3" customWidth="1"/>
    <col min="125" max="125" width="10.140625" style="3" bestFit="1" customWidth="1"/>
    <col min="126" max="126" width="13.140625" style="3" customWidth="1"/>
    <col min="127" max="127" width="6.28515625" style="58" bestFit="1" customWidth="1"/>
    <col min="128" max="128" width="14.5703125" style="3" bestFit="1" customWidth="1"/>
    <col min="129" max="129" width="12.42578125" style="3" bestFit="1" customWidth="1"/>
    <col min="130" max="130" width="10" style="3" bestFit="1" customWidth="1"/>
    <col min="131" max="131" width="18.42578125" style="3" bestFit="1" customWidth="1"/>
    <col min="132" max="132" width="10.7109375" style="3" bestFit="1" customWidth="1"/>
    <col min="133" max="133" width="16.140625" style="3" bestFit="1" customWidth="1"/>
    <col min="134" max="134" width="10" style="3" bestFit="1" customWidth="1"/>
    <col min="135" max="135" width="11.28515625" style="3" bestFit="1" customWidth="1"/>
    <col min="136" max="136" width="14.7109375" style="3" bestFit="1" customWidth="1"/>
    <col min="137" max="137" width="10.7109375" style="3" bestFit="1" customWidth="1"/>
    <col min="138" max="138" width="13" style="3" bestFit="1" customWidth="1"/>
    <col min="139" max="139" width="15" style="3" customWidth="1"/>
    <col min="140" max="140" width="16" style="3" customWidth="1"/>
    <col min="141" max="141" width="13.28515625" style="3" customWidth="1"/>
    <col min="142" max="142" width="6.28515625" style="58" bestFit="1" customWidth="1"/>
    <col min="143" max="143" width="12.28515625" style="3" bestFit="1" customWidth="1"/>
    <col min="144" max="144" width="11.140625" style="3" bestFit="1" customWidth="1"/>
    <col min="145" max="145" width="13.28515625" style="3" bestFit="1" customWidth="1"/>
    <col min="146" max="147" width="10" style="3" bestFit="1" customWidth="1"/>
    <col min="148" max="148" width="11.5703125" style="3" bestFit="1" customWidth="1"/>
    <col min="149" max="149" width="11.140625" style="3" bestFit="1" customWidth="1"/>
    <col min="150" max="150" width="11.7109375" style="3" bestFit="1" customWidth="1"/>
    <col min="151" max="151" width="11" style="3" bestFit="1" customWidth="1"/>
    <col min="152" max="16384" width="9.140625" style="2"/>
  </cols>
  <sheetData>
    <row r="1" spans="1:151" ht="15" x14ac:dyDescent="0.2">
      <c r="A1" s="1" t="s">
        <v>320</v>
      </c>
      <c r="B1" s="70"/>
      <c r="L1" s="1"/>
      <c r="AA1" s="1"/>
      <c r="AN1" s="1"/>
      <c r="BB1" s="1"/>
      <c r="BQ1" s="1"/>
      <c r="CF1" s="1"/>
      <c r="CU1" s="1"/>
      <c r="DI1" s="1"/>
      <c r="DW1" s="1"/>
      <c r="EL1" s="1"/>
    </row>
    <row r="2" spans="1:151" s="6" customFormat="1" ht="15" x14ac:dyDescent="0.25">
      <c r="A2" s="5" t="s">
        <v>321</v>
      </c>
      <c r="B2" s="70"/>
      <c r="C2" s="59"/>
      <c r="D2" s="7"/>
      <c r="E2" s="8"/>
      <c r="F2" s="3"/>
      <c r="G2" s="3"/>
      <c r="H2" s="3"/>
      <c r="I2" s="3"/>
      <c r="J2" s="3"/>
      <c r="K2" s="3"/>
      <c r="L2" s="5"/>
      <c r="M2" s="9"/>
      <c r="N2" s="3"/>
      <c r="O2" s="3"/>
      <c r="P2" s="3"/>
      <c r="Q2" s="3"/>
      <c r="R2" s="3"/>
      <c r="S2" s="3"/>
      <c r="T2" s="3"/>
      <c r="U2" s="3"/>
      <c r="V2" s="7"/>
      <c r="W2" s="7"/>
      <c r="X2" s="3"/>
      <c r="Y2" s="7"/>
      <c r="Z2" s="3"/>
      <c r="AA2" s="5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5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5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5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5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5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5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5"/>
      <c r="EM2" s="3"/>
      <c r="EN2" s="3"/>
      <c r="EO2" s="3"/>
      <c r="EP2" s="3"/>
      <c r="EQ2" s="3"/>
      <c r="ER2" s="3"/>
      <c r="ES2" s="3"/>
      <c r="ET2" s="3"/>
      <c r="EU2" s="3"/>
    </row>
    <row r="3" spans="1:151" s="13" customFormat="1" ht="36" x14ac:dyDescent="0.2">
      <c r="A3" s="111" t="s">
        <v>144</v>
      </c>
      <c r="B3" s="110" t="s">
        <v>143</v>
      </c>
      <c r="C3" s="110"/>
      <c r="D3" s="10" t="s">
        <v>150</v>
      </c>
      <c r="E3" s="10" t="s">
        <v>151</v>
      </c>
      <c r="F3" s="10" t="s">
        <v>152</v>
      </c>
      <c r="G3" s="11" t="s">
        <v>153</v>
      </c>
      <c r="H3" s="10" t="s">
        <v>154</v>
      </c>
      <c r="I3" s="10" t="s">
        <v>159</v>
      </c>
      <c r="J3" s="10" t="s">
        <v>175</v>
      </c>
      <c r="K3" s="10" t="s">
        <v>174</v>
      </c>
      <c r="L3" s="111" t="s">
        <v>144</v>
      </c>
      <c r="M3" s="10" t="s">
        <v>161</v>
      </c>
      <c r="N3" s="11" t="s">
        <v>162</v>
      </c>
      <c r="O3" s="10" t="s">
        <v>165</v>
      </c>
      <c r="P3" s="11" t="s">
        <v>166</v>
      </c>
      <c r="Q3" s="11" t="s">
        <v>167</v>
      </c>
      <c r="R3" s="11" t="s">
        <v>168</v>
      </c>
      <c r="S3" s="10" t="s">
        <v>170</v>
      </c>
      <c r="T3" s="10" t="s">
        <v>171</v>
      </c>
      <c r="U3" s="11" t="s">
        <v>173</v>
      </c>
      <c r="V3" s="114" t="s">
        <v>179</v>
      </c>
      <c r="W3" s="115"/>
      <c r="X3" s="10" t="s">
        <v>194</v>
      </c>
      <c r="Y3" s="12" t="s">
        <v>195</v>
      </c>
      <c r="Z3" s="10" t="s">
        <v>196</v>
      </c>
      <c r="AA3" s="111" t="s">
        <v>144</v>
      </c>
      <c r="AB3" s="10" t="s">
        <v>215</v>
      </c>
      <c r="AC3" s="10" t="s">
        <v>197</v>
      </c>
      <c r="AD3" s="10" t="s">
        <v>198</v>
      </c>
      <c r="AE3" s="11" t="s">
        <v>199</v>
      </c>
      <c r="AF3" s="10" t="s">
        <v>216</v>
      </c>
      <c r="AG3" s="11" t="s">
        <v>203</v>
      </c>
      <c r="AH3" s="10" t="s">
        <v>205</v>
      </c>
      <c r="AI3" s="11" t="s">
        <v>206</v>
      </c>
      <c r="AJ3" s="11" t="s">
        <v>207</v>
      </c>
      <c r="AK3" s="11" t="s">
        <v>212</v>
      </c>
      <c r="AL3" s="11" t="s">
        <v>213</v>
      </c>
      <c r="AM3" s="11" t="s">
        <v>217</v>
      </c>
      <c r="AN3" s="111" t="s">
        <v>144</v>
      </c>
      <c r="AO3" s="81" t="s">
        <v>220</v>
      </c>
      <c r="AP3" s="82"/>
      <c r="AQ3" s="10" t="s">
        <v>221</v>
      </c>
      <c r="AR3" s="10" t="s">
        <v>223</v>
      </c>
      <c r="AS3" s="10" t="s">
        <v>224</v>
      </c>
      <c r="AT3" s="10" t="s">
        <v>225</v>
      </c>
      <c r="AU3" s="81" t="s">
        <v>230</v>
      </c>
      <c r="AV3" s="82"/>
      <c r="AW3" s="10" t="s">
        <v>233</v>
      </c>
      <c r="AX3" s="10" t="s">
        <v>234</v>
      </c>
      <c r="AY3" s="10" t="s">
        <v>237</v>
      </c>
      <c r="AZ3" s="10" t="s">
        <v>241</v>
      </c>
      <c r="BA3" s="10" t="s">
        <v>242</v>
      </c>
      <c r="BB3" s="111" t="s">
        <v>144</v>
      </c>
      <c r="BC3" s="10" t="s">
        <v>244</v>
      </c>
      <c r="BD3" s="10" t="s">
        <v>245</v>
      </c>
      <c r="BE3" s="10" t="s">
        <v>248</v>
      </c>
      <c r="BF3" s="10" t="s">
        <v>251</v>
      </c>
      <c r="BG3" s="10" t="s">
        <v>253</v>
      </c>
      <c r="BH3" s="10" t="s">
        <v>254</v>
      </c>
      <c r="BI3" s="10" t="s">
        <v>255</v>
      </c>
      <c r="BJ3" s="10" t="s">
        <v>256</v>
      </c>
      <c r="BK3" s="10" t="s">
        <v>259</v>
      </c>
      <c r="BL3" s="10" t="s">
        <v>262</v>
      </c>
      <c r="BM3" s="11" t="s">
        <v>263</v>
      </c>
      <c r="BN3" s="10" t="s">
        <v>266</v>
      </c>
      <c r="BO3" s="10" t="s">
        <v>44</v>
      </c>
      <c r="BP3" s="10" t="s">
        <v>45</v>
      </c>
      <c r="BQ3" s="111" t="s">
        <v>144</v>
      </c>
      <c r="BR3" s="10" t="s">
        <v>46</v>
      </c>
      <c r="BS3" s="10" t="s">
        <v>47</v>
      </c>
      <c r="BT3" s="10" t="s">
        <v>48</v>
      </c>
      <c r="BU3" s="10" t="s">
        <v>49</v>
      </c>
      <c r="BV3" s="10" t="s">
        <v>50</v>
      </c>
      <c r="BW3" s="10" t="s">
        <v>51</v>
      </c>
      <c r="BX3" s="10" t="s">
        <v>52</v>
      </c>
      <c r="BY3" s="81" t="s">
        <v>53</v>
      </c>
      <c r="BZ3" s="82"/>
      <c r="CA3" s="81" t="s">
        <v>54</v>
      </c>
      <c r="CB3" s="82"/>
      <c r="CC3" s="11" t="s">
        <v>288</v>
      </c>
      <c r="CD3" s="11" t="s">
        <v>56</v>
      </c>
      <c r="CE3" s="11" t="s">
        <v>57</v>
      </c>
      <c r="CF3" s="111" t="s">
        <v>144</v>
      </c>
      <c r="CG3" s="11" t="s">
        <v>58</v>
      </c>
      <c r="CH3" s="81" t="s">
        <v>290</v>
      </c>
      <c r="CI3" s="82"/>
      <c r="CJ3" s="10" t="s">
        <v>59</v>
      </c>
      <c r="CK3" s="10" t="s">
        <v>60</v>
      </c>
      <c r="CL3" s="10" t="s">
        <v>61</v>
      </c>
      <c r="CM3" s="11" t="s">
        <v>140</v>
      </c>
      <c r="CN3" s="11" t="s">
        <v>62</v>
      </c>
      <c r="CO3" s="10" t="s">
        <v>63</v>
      </c>
      <c r="CP3" s="11" t="s">
        <v>64</v>
      </c>
      <c r="CQ3" s="10" t="s">
        <v>65</v>
      </c>
      <c r="CR3" s="10" t="s">
        <v>67</v>
      </c>
      <c r="CS3" s="11" t="s">
        <v>68</v>
      </c>
      <c r="CT3" s="10" t="s">
        <v>69</v>
      </c>
      <c r="CU3" s="111" t="s">
        <v>144</v>
      </c>
      <c r="CV3" s="10" t="s">
        <v>70</v>
      </c>
      <c r="CW3" s="10" t="s">
        <v>299</v>
      </c>
      <c r="CX3" s="10" t="s">
        <v>75</v>
      </c>
      <c r="CY3" s="10" t="s">
        <v>76</v>
      </c>
      <c r="CZ3" s="10" t="s">
        <v>300</v>
      </c>
      <c r="DA3" s="10" t="s">
        <v>77</v>
      </c>
      <c r="DB3" s="10" t="s">
        <v>80</v>
      </c>
      <c r="DC3" s="11" t="s">
        <v>81</v>
      </c>
      <c r="DD3" s="10" t="s">
        <v>82</v>
      </c>
      <c r="DE3" s="10" t="s">
        <v>83</v>
      </c>
      <c r="DF3" s="10" t="s">
        <v>84</v>
      </c>
      <c r="DG3" s="10" t="s">
        <v>87</v>
      </c>
      <c r="DH3" s="10" t="s">
        <v>90</v>
      </c>
      <c r="DI3" s="111" t="s">
        <v>144</v>
      </c>
      <c r="DJ3" s="11" t="s">
        <v>91</v>
      </c>
      <c r="DK3" s="10" t="s">
        <v>92</v>
      </c>
      <c r="DL3" s="10" t="s">
        <v>95</v>
      </c>
      <c r="DM3" s="11" t="s">
        <v>98</v>
      </c>
      <c r="DN3" s="81" t="s">
        <v>99</v>
      </c>
      <c r="DO3" s="82"/>
      <c r="DP3" s="10" t="s">
        <v>100</v>
      </c>
      <c r="DQ3" s="10" t="s">
        <v>101</v>
      </c>
      <c r="DR3" s="10" t="s">
        <v>103</v>
      </c>
      <c r="DS3" s="10" t="s">
        <v>104</v>
      </c>
      <c r="DT3" s="81" t="s">
        <v>106</v>
      </c>
      <c r="DU3" s="82"/>
      <c r="DV3" s="10" t="s">
        <v>109</v>
      </c>
      <c r="DW3" s="111" t="s">
        <v>144</v>
      </c>
      <c r="DX3" s="10" t="s">
        <v>111</v>
      </c>
      <c r="DY3" s="10" t="s">
        <v>113</v>
      </c>
      <c r="DZ3" s="10" t="s">
        <v>114</v>
      </c>
      <c r="EA3" s="10" t="s">
        <v>317</v>
      </c>
      <c r="EB3" s="10" t="s">
        <v>115</v>
      </c>
      <c r="EC3" s="10" t="s">
        <v>116</v>
      </c>
      <c r="ED3" s="10" t="s">
        <v>117</v>
      </c>
      <c r="EE3" s="11" t="s">
        <v>118</v>
      </c>
      <c r="EF3" s="11" t="s">
        <v>119</v>
      </c>
      <c r="EG3" s="10" t="s">
        <v>120</v>
      </c>
      <c r="EH3" s="11" t="s">
        <v>121</v>
      </c>
      <c r="EI3" s="10" t="s">
        <v>123</v>
      </c>
      <c r="EJ3" s="10" t="s">
        <v>124</v>
      </c>
      <c r="EK3" s="11" t="s">
        <v>126</v>
      </c>
      <c r="EL3" s="111" t="s">
        <v>144</v>
      </c>
      <c r="EM3" s="11" t="s">
        <v>128</v>
      </c>
      <c r="EN3" s="10" t="s">
        <v>129</v>
      </c>
      <c r="EO3" s="10" t="s">
        <v>131</v>
      </c>
      <c r="EP3" s="10" t="s">
        <v>134</v>
      </c>
      <c r="EQ3" s="10" t="s">
        <v>136</v>
      </c>
      <c r="ER3" s="81" t="s">
        <v>138</v>
      </c>
      <c r="ES3" s="82"/>
      <c r="ET3" s="10" t="s">
        <v>319</v>
      </c>
      <c r="EU3" s="10" t="s">
        <v>141</v>
      </c>
    </row>
    <row r="4" spans="1:151" s="15" customFormat="1" ht="13.5" thickBot="1" x14ac:dyDescent="0.25">
      <c r="A4" s="112"/>
      <c r="B4" s="109" t="s">
        <v>142</v>
      </c>
      <c r="C4" s="109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12"/>
      <c r="M4" s="14">
        <v>9</v>
      </c>
      <c r="N4" s="14">
        <v>10</v>
      </c>
      <c r="O4" s="14">
        <v>11</v>
      </c>
      <c r="P4" s="14">
        <f t="shared" ref="P4:U4" si="0">+O4+1</f>
        <v>12</v>
      </c>
      <c r="Q4" s="14">
        <f t="shared" si="0"/>
        <v>13</v>
      </c>
      <c r="R4" s="14">
        <f t="shared" si="0"/>
        <v>14</v>
      </c>
      <c r="S4" s="14">
        <f t="shared" si="0"/>
        <v>15</v>
      </c>
      <c r="T4" s="14">
        <f t="shared" si="0"/>
        <v>16</v>
      </c>
      <c r="U4" s="14">
        <f t="shared" si="0"/>
        <v>17</v>
      </c>
      <c r="V4" s="83">
        <v>18</v>
      </c>
      <c r="W4" s="84"/>
      <c r="X4" s="14">
        <f>+V4+1</f>
        <v>19</v>
      </c>
      <c r="Y4" s="14">
        <v>20</v>
      </c>
      <c r="Z4" s="14">
        <v>21</v>
      </c>
      <c r="AA4" s="112"/>
      <c r="AB4" s="14">
        <v>22</v>
      </c>
      <c r="AC4" s="14">
        <v>23</v>
      </c>
      <c r="AD4" s="14">
        <v>24</v>
      </c>
      <c r="AE4" s="14">
        <v>25</v>
      </c>
      <c r="AF4" s="14">
        <v>26</v>
      </c>
      <c r="AG4" s="14">
        <v>27</v>
      </c>
      <c r="AH4" s="14">
        <v>28</v>
      </c>
      <c r="AI4" s="14">
        <v>29</v>
      </c>
      <c r="AJ4" s="14">
        <v>30</v>
      </c>
      <c r="AK4" s="14">
        <v>31</v>
      </c>
      <c r="AL4" s="14">
        <v>32</v>
      </c>
      <c r="AM4" s="14">
        <v>33</v>
      </c>
      <c r="AN4" s="112"/>
      <c r="AO4" s="83">
        <v>34</v>
      </c>
      <c r="AP4" s="84"/>
      <c r="AQ4" s="14">
        <v>35</v>
      </c>
      <c r="AR4" s="14">
        <v>36</v>
      </c>
      <c r="AS4" s="14">
        <v>37</v>
      </c>
      <c r="AT4" s="14">
        <v>38</v>
      </c>
      <c r="AU4" s="83">
        <v>39</v>
      </c>
      <c r="AV4" s="84"/>
      <c r="AW4" s="14">
        <v>40</v>
      </c>
      <c r="AX4" s="14">
        <v>41</v>
      </c>
      <c r="AY4" s="14">
        <v>42</v>
      </c>
      <c r="AZ4" s="14">
        <v>43</v>
      </c>
      <c r="BA4" s="14">
        <v>44</v>
      </c>
      <c r="BB4" s="112"/>
      <c r="BC4" s="14">
        <v>45</v>
      </c>
      <c r="BD4" s="14">
        <v>46</v>
      </c>
      <c r="BE4" s="14">
        <v>47</v>
      </c>
      <c r="BF4" s="14">
        <v>48</v>
      </c>
      <c r="BG4" s="14">
        <v>49</v>
      </c>
      <c r="BH4" s="14">
        <v>50</v>
      </c>
      <c r="BI4" s="14">
        <v>51</v>
      </c>
      <c r="BJ4" s="14">
        <v>52</v>
      </c>
      <c r="BK4" s="14">
        <v>53</v>
      </c>
      <c r="BL4" s="14">
        <v>54</v>
      </c>
      <c r="BM4" s="14">
        <v>55</v>
      </c>
      <c r="BN4" s="14">
        <v>56</v>
      </c>
      <c r="BO4" s="14">
        <v>57</v>
      </c>
      <c r="BP4" s="14">
        <v>58</v>
      </c>
      <c r="BQ4" s="112"/>
      <c r="BR4" s="14">
        <v>59</v>
      </c>
      <c r="BS4" s="14">
        <v>60</v>
      </c>
      <c r="BT4" s="14">
        <v>61</v>
      </c>
      <c r="BU4" s="14">
        <v>62</v>
      </c>
      <c r="BV4" s="14">
        <v>63</v>
      </c>
      <c r="BW4" s="14">
        <v>64</v>
      </c>
      <c r="BX4" s="14">
        <v>65</v>
      </c>
      <c r="BY4" s="83">
        <v>66</v>
      </c>
      <c r="BZ4" s="84"/>
      <c r="CA4" s="83">
        <v>67</v>
      </c>
      <c r="CB4" s="84"/>
      <c r="CC4" s="14">
        <v>68</v>
      </c>
      <c r="CD4" s="14">
        <v>69</v>
      </c>
      <c r="CE4" s="14">
        <v>70</v>
      </c>
      <c r="CF4" s="112"/>
      <c r="CG4" s="14">
        <v>71</v>
      </c>
      <c r="CH4" s="83">
        <v>72</v>
      </c>
      <c r="CI4" s="84"/>
      <c r="CJ4" s="14">
        <v>73</v>
      </c>
      <c r="CK4" s="14">
        <v>74</v>
      </c>
      <c r="CL4" s="14">
        <v>75</v>
      </c>
      <c r="CM4" s="14">
        <v>76</v>
      </c>
      <c r="CN4" s="14">
        <v>77</v>
      </c>
      <c r="CO4" s="14">
        <v>78</v>
      </c>
      <c r="CP4" s="14">
        <v>79</v>
      </c>
      <c r="CQ4" s="14">
        <v>80</v>
      </c>
      <c r="CR4" s="14">
        <v>81</v>
      </c>
      <c r="CS4" s="14">
        <v>82</v>
      </c>
      <c r="CT4" s="14">
        <v>83</v>
      </c>
      <c r="CU4" s="112"/>
      <c r="CV4" s="14">
        <v>84</v>
      </c>
      <c r="CW4" s="14">
        <v>85</v>
      </c>
      <c r="CX4" s="14">
        <v>86</v>
      </c>
      <c r="CY4" s="14">
        <v>87</v>
      </c>
      <c r="CZ4" s="14">
        <v>88</v>
      </c>
      <c r="DA4" s="14">
        <v>89</v>
      </c>
      <c r="DB4" s="14">
        <v>90</v>
      </c>
      <c r="DC4" s="14">
        <v>91</v>
      </c>
      <c r="DD4" s="14">
        <v>92</v>
      </c>
      <c r="DE4" s="14">
        <v>93</v>
      </c>
      <c r="DF4" s="14">
        <v>94</v>
      </c>
      <c r="DG4" s="14">
        <v>95</v>
      </c>
      <c r="DH4" s="14">
        <v>96</v>
      </c>
      <c r="DI4" s="112"/>
      <c r="DJ4" s="14">
        <v>97</v>
      </c>
      <c r="DK4" s="14">
        <v>98</v>
      </c>
      <c r="DL4" s="14">
        <v>99</v>
      </c>
      <c r="DM4" s="14">
        <v>100</v>
      </c>
      <c r="DN4" s="83">
        <v>101</v>
      </c>
      <c r="DO4" s="84"/>
      <c r="DP4" s="14">
        <v>102</v>
      </c>
      <c r="DQ4" s="14">
        <v>103</v>
      </c>
      <c r="DR4" s="14">
        <v>104</v>
      </c>
      <c r="DS4" s="14">
        <v>105</v>
      </c>
      <c r="DT4" s="83">
        <v>106</v>
      </c>
      <c r="DU4" s="84"/>
      <c r="DV4" s="14">
        <v>107</v>
      </c>
      <c r="DW4" s="112"/>
      <c r="DX4" s="14">
        <v>108</v>
      </c>
      <c r="DY4" s="14">
        <v>109</v>
      </c>
      <c r="DZ4" s="14">
        <v>110</v>
      </c>
      <c r="EA4" s="14">
        <v>111</v>
      </c>
      <c r="EB4" s="14">
        <v>112</v>
      </c>
      <c r="EC4" s="14">
        <v>113</v>
      </c>
      <c r="ED4" s="14">
        <v>114</v>
      </c>
      <c r="EE4" s="14">
        <v>115</v>
      </c>
      <c r="EF4" s="14">
        <v>116</v>
      </c>
      <c r="EG4" s="14">
        <v>117</v>
      </c>
      <c r="EH4" s="14">
        <v>118</v>
      </c>
      <c r="EI4" s="14">
        <v>119</v>
      </c>
      <c r="EJ4" s="14">
        <v>120</v>
      </c>
      <c r="EK4" s="14">
        <v>121</v>
      </c>
      <c r="EL4" s="112"/>
      <c r="EM4" s="14">
        <v>122</v>
      </c>
      <c r="EN4" s="14">
        <v>123</v>
      </c>
      <c r="EO4" s="14">
        <v>124</v>
      </c>
      <c r="EP4" s="14">
        <v>125</v>
      </c>
      <c r="EQ4" s="14">
        <v>126</v>
      </c>
      <c r="ER4" s="83">
        <v>127</v>
      </c>
      <c r="ES4" s="84"/>
      <c r="ET4" s="14">
        <v>128</v>
      </c>
      <c r="EU4" s="14">
        <v>129</v>
      </c>
    </row>
    <row r="5" spans="1:151" ht="28.5" customHeight="1" thickBot="1" x14ac:dyDescent="0.25">
      <c r="A5" s="113"/>
      <c r="B5" s="71" t="s">
        <v>327</v>
      </c>
      <c r="C5" s="60" t="s">
        <v>324</v>
      </c>
      <c r="D5" s="16"/>
      <c r="E5" s="16"/>
      <c r="F5" s="16"/>
      <c r="G5" s="16"/>
      <c r="H5" s="16"/>
      <c r="I5" s="16"/>
      <c r="J5" s="16"/>
      <c r="K5" s="16"/>
      <c r="L5" s="113"/>
      <c r="M5" s="16"/>
      <c r="N5" s="16"/>
      <c r="O5" s="16"/>
      <c r="P5" s="16"/>
      <c r="Q5" s="16"/>
      <c r="R5" s="16"/>
      <c r="S5" s="16"/>
      <c r="T5" s="16"/>
      <c r="U5" s="16"/>
      <c r="V5" s="100"/>
      <c r="W5" s="101"/>
      <c r="X5" s="16"/>
      <c r="Y5" s="17"/>
      <c r="Z5" s="16"/>
      <c r="AA5" s="113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13"/>
      <c r="AO5" s="85"/>
      <c r="AP5" s="86"/>
      <c r="AQ5" s="16"/>
      <c r="AR5" s="16"/>
      <c r="AS5" s="16"/>
      <c r="AT5" s="16"/>
      <c r="AU5" s="85"/>
      <c r="AV5" s="86"/>
      <c r="AW5" s="16"/>
      <c r="AX5" s="16"/>
      <c r="AY5" s="16"/>
      <c r="AZ5" s="16"/>
      <c r="BA5" s="16"/>
      <c r="BB5" s="113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13"/>
      <c r="BR5" s="16"/>
      <c r="BS5" s="16"/>
      <c r="BT5" s="16"/>
      <c r="BU5" s="16"/>
      <c r="BV5" s="16"/>
      <c r="BW5" s="16"/>
      <c r="BX5" s="16"/>
      <c r="BY5" s="85"/>
      <c r="BZ5" s="86"/>
      <c r="CA5" s="85"/>
      <c r="CB5" s="86"/>
      <c r="CC5" s="16"/>
      <c r="CD5" s="16"/>
      <c r="CE5" s="16"/>
      <c r="CF5" s="113"/>
      <c r="CG5" s="16"/>
      <c r="CH5" s="85"/>
      <c r="CI5" s="8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13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13"/>
      <c r="DJ5" s="16"/>
      <c r="DK5" s="16"/>
      <c r="DL5" s="16"/>
      <c r="DM5" s="16"/>
      <c r="DN5" s="85"/>
      <c r="DO5" s="86"/>
      <c r="DP5" s="16"/>
      <c r="DQ5" s="16"/>
      <c r="DR5" s="16"/>
      <c r="DS5" s="16"/>
      <c r="DT5" s="85"/>
      <c r="DU5" s="86"/>
      <c r="DV5" s="16"/>
      <c r="DW5" s="113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13"/>
      <c r="EM5" s="16"/>
      <c r="EN5" s="16"/>
      <c r="EO5" s="16"/>
      <c r="EP5" s="16"/>
      <c r="EQ5" s="16"/>
      <c r="ER5" s="85"/>
      <c r="ES5" s="86"/>
      <c r="ET5" s="16"/>
      <c r="EU5" s="16"/>
    </row>
    <row r="6" spans="1:151" ht="13.5" thickBot="1" x14ac:dyDescent="0.25">
      <c r="A6" s="18"/>
      <c r="B6" s="108" t="s">
        <v>380</v>
      </c>
      <c r="C6" s="108"/>
      <c r="D6" s="19"/>
      <c r="E6" s="19"/>
      <c r="F6" s="19"/>
      <c r="G6" s="19"/>
      <c r="H6" s="19"/>
      <c r="I6" s="19"/>
      <c r="J6" s="19"/>
      <c r="K6" s="19"/>
      <c r="L6" s="18"/>
      <c r="M6" s="19"/>
      <c r="N6" s="19"/>
      <c r="O6" s="19"/>
      <c r="P6" s="19"/>
      <c r="Q6" s="19"/>
      <c r="R6" s="19"/>
      <c r="S6" s="19"/>
      <c r="T6" s="19"/>
      <c r="U6" s="19"/>
      <c r="V6" s="104"/>
      <c r="W6" s="105"/>
      <c r="X6" s="19"/>
      <c r="Y6" s="20"/>
      <c r="Z6" s="19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8"/>
      <c r="AO6" s="87"/>
      <c r="AP6" s="88"/>
      <c r="AQ6" s="19"/>
      <c r="AR6" s="19"/>
      <c r="AS6" s="19"/>
      <c r="AT6" s="19"/>
      <c r="AU6" s="87"/>
      <c r="AV6" s="88"/>
      <c r="AW6" s="19"/>
      <c r="AX6" s="19"/>
      <c r="AY6" s="19"/>
      <c r="AZ6" s="19"/>
      <c r="BA6" s="19"/>
      <c r="BB6" s="18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8"/>
      <c r="BR6" s="19"/>
      <c r="BS6" s="19"/>
      <c r="BT6" s="19"/>
      <c r="BU6" s="19"/>
      <c r="BV6" s="19"/>
      <c r="BW6" s="19"/>
      <c r="BX6" s="19"/>
      <c r="BY6" s="87"/>
      <c r="BZ6" s="88"/>
      <c r="CA6" s="87"/>
      <c r="CB6" s="88"/>
      <c r="CC6" s="19"/>
      <c r="CD6" s="19"/>
      <c r="CE6" s="19"/>
      <c r="CF6" s="18"/>
      <c r="CG6" s="19"/>
      <c r="CH6" s="87"/>
      <c r="CI6" s="88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8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8"/>
      <c r="DJ6" s="19"/>
      <c r="DK6" s="19"/>
      <c r="DL6" s="19"/>
      <c r="DM6" s="19"/>
      <c r="DN6" s="87"/>
      <c r="DO6" s="88"/>
      <c r="DP6" s="19"/>
      <c r="DQ6" s="19"/>
      <c r="DR6" s="19"/>
      <c r="DS6" s="19"/>
      <c r="DT6" s="87"/>
      <c r="DU6" s="88"/>
      <c r="DV6" s="19"/>
      <c r="DW6" s="18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8"/>
      <c r="EM6" s="19"/>
      <c r="EN6" s="19"/>
      <c r="EO6" s="19"/>
      <c r="EP6" s="19"/>
      <c r="EQ6" s="19"/>
      <c r="ER6" s="87"/>
      <c r="ES6" s="88"/>
      <c r="ET6" s="19"/>
      <c r="EU6" s="19"/>
    </row>
    <row r="7" spans="1:151" ht="13.5" thickBot="1" x14ac:dyDescent="0.25">
      <c r="A7" s="21">
        <v>1</v>
      </c>
      <c r="B7" s="72" t="s">
        <v>328</v>
      </c>
      <c r="C7" s="61"/>
      <c r="D7" s="16"/>
      <c r="E7" s="16"/>
      <c r="F7" s="16"/>
      <c r="G7" s="16"/>
      <c r="H7" s="16"/>
      <c r="I7" s="16"/>
      <c r="J7" s="16"/>
      <c r="K7" s="16"/>
      <c r="L7" s="21">
        <v>1</v>
      </c>
      <c r="M7" s="16"/>
      <c r="N7" s="16"/>
      <c r="O7" s="16"/>
      <c r="P7" s="16"/>
      <c r="Q7" s="16"/>
      <c r="R7" s="16"/>
      <c r="S7" s="16"/>
      <c r="T7" s="16"/>
      <c r="U7" s="16"/>
      <c r="V7" s="100"/>
      <c r="W7" s="101"/>
      <c r="X7" s="16"/>
      <c r="Y7" s="17"/>
      <c r="Z7" s="16"/>
      <c r="AA7" s="21">
        <v>1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21">
        <v>1</v>
      </c>
      <c r="AO7" s="85"/>
      <c r="AP7" s="86"/>
      <c r="AQ7" s="16"/>
      <c r="AR7" s="16"/>
      <c r="AS7" s="16"/>
      <c r="AT7" s="16"/>
      <c r="AU7" s="85"/>
      <c r="AV7" s="86"/>
      <c r="AW7" s="16"/>
      <c r="AX7" s="16"/>
      <c r="AY7" s="16"/>
      <c r="AZ7" s="16"/>
      <c r="BA7" s="16"/>
      <c r="BB7" s="21">
        <v>1</v>
      </c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21">
        <v>1</v>
      </c>
      <c r="BR7" s="16"/>
      <c r="BS7" s="16"/>
      <c r="BT7" s="16"/>
      <c r="BU7" s="16"/>
      <c r="BV7" s="16"/>
      <c r="BW7" s="16"/>
      <c r="BX7" s="16"/>
      <c r="BY7" s="85"/>
      <c r="BZ7" s="86"/>
      <c r="CA7" s="85"/>
      <c r="CB7" s="86"/>
      <c r="CC7" s="16"/>
      <c r="CD7" s="16"/>
      <c r="CE7" s="16"/>
      <c r="CF7" s="21">
        <v>1</v>
      </c>
      <c r="CG7" s="16"/>
      <c r="CH7" s="85"/>
      <c r="CI7" s="8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21">
        <v>1</v>
      </c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21">
        <v>1</v>
      </c>
      <c r="DJ7" s="16"/>
      <c r="DK7" s="16"/>
      <c r="DL7" s="16"/>
      <c r="DM7" s="16"/>
      <c r="DN7" s="85"/>
      <c r="DO7" s="86"/>
      <c r="DP7" s="16"/>
      <c r="DQ7" s="16"/>
      <c r="DR7" s="16"/>
      <c r="DS7" s="16"/>
      <c r="DT7" s="85"/>
      <c r="DU7" s="86"/>
      <c r="DV7" s="16"/>
      <c r="DW7" s="21">
        <v>1</v>
      </c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21">
        <v>1</v>
      </c>
      <c r="EM7" s="16"/>
      <c r="EN7" s="16"/>
      <c r="EO7" s="16"/>
      <c r="EP7" s="16"/>
      <c r="EQ7" s="16"/>
      <c r="ER7" s="85"/>
      <c r="ES7" s="86"/>
      <c r="ET7" s="16"/>
      <c r="EU7" s="16"/>
    </row>
    <row r="8" spans="1:151" ht="13.5" thickBot="1" x14ac:dyDescent="0.25">
      <c r="A8" s="22" t="s">
        <v>145</v>
      </c>
      <c r="B8" s="73" t="s">
        <v>329</v>
      </c>
      <c r="C8" s="62"/>
      <c r="D8" s="23"/>
      <c r="E8" s="23"/>
      <c r="F8" s="23"/>
      <c r="G8" s="23"/>
      <c r="H8" s="23"/>
      <c r="I8" s="23"/>
      <c r="J8" s="23"/>
      <c r="K8" s="23"/>
      <c r="L8" s="22" t="s">
        <v>145</v>
      </c>
      <c r="M8" s="23"/>
      <c r="N8" s="23"/>
      <c r="O8" s="23"/>
      <c r="P8" s="23"/>
      <c r="Q8" s="23"/>
      <c r="R8" s="23"/>
      <c r="S8" s="23"/>
      <c r="T8" s="23"/>
      <c r="U8" s="23"/>
      <c r="V8" s="102"/>
      <c r="W8" s="103"/>
      <c r="X8" s="23"/>
      <c r="Y8" s="24"/>
      <c r="Z8" s="23"/>
      <c r="AA8" s="22" t="s">
        <v>145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2" t="s">
        <v>145</v>
      </c>
      <c r="AO8" s="89"/>
      <c r="AP8" s="90"/>
      <c r="AQ8" s="23"/>
      <c r="AR8" s="23"/>
      <c r="AS8" s="23"/>
      <c r="AT8" s="23"/>
      <c r="AU8" s="89"/>
      <c r="AV8" s="90"/>
      <c r="AW8" s="23"/>
      <c r="AX8" s="23"/>
      <c r="AY8" s="23"/>
      <c r="AZ8" s="23"/>
      <c r="BA8" s="23"/>
      <c r="BB8" s="22" t="s">
        <v>145</v>
      </c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2" t="s">
        <v>145</v>
      </c>
      <c r="BR8" s="23"/>
      <c r="BS8" s="23"/>
      <c r="BT8" s="23"/>
      <c r="BU8" s="23"/>
      <c r="BV8" s="23"/>
      <c r="BW8" s="23"/>
      <c r="BX8" s="23"/>
      <c r="BY8" s="89"/>
      <c r="BZ8" s="90"/>
      <c r="CA8" s="89"/>
      <c r="CB8" s="90"/>
      <c r="CC8" s="23"/>
      <c r="CD8" s="23"/>
      <c r="CE8" s="23"/>
      <c r="CF8" s="22" t="s">
        <v>145</v>
      </c>
      <c r="CG8" s="23"/>
      <c r="CH8" s="89"/>
      <c r="CI8" s="90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2" t="s">
        <v>145</v>
      </c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2" t="s">
        <v>145</v>
      </c>
      <c r="DJ8" s="23"/>
      <c r="DK8" s="23"/>
      <c r="DL8" s="23"/>
      <c r="DM8" s="23"/>
      <c r="DN8" s="89"/>
      <c r="DO8" s="90"/>
      <c r="DP8" s="23"/>
      <c r="DQ8" s="23"/>
      <c r="DR8" s="23"/>
      <c r="DS8" s="23"/>
      <c r="DT8" s="89"/>
      <c r="DU8" s="90"/>
      <c r="DV8" s="23"/>
      <c r="DW8" s="22" t="s">
        <v>145</v>
      </c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2" t="s">
        <v>145</v>
      </c>
      <c r="EM8" s="23"/>
      <c r="EN8" s="23"/>
      <c r="EO8" s="23"/>
      <c r="EP8" s="23"/>
      <c r="EQ8" s="23"/>
      <c r="ER8" s="89"/>
      <c r="ES8" s="90"/>
      <c r="ET8" s="23"/>
      <c r="EU8" s="23"/>
    </row>
    <row r="9" spans="1:151" ht="36.75" thickBot="1" x14ac:dyDescent="0.25">
      <c r="A9" s="18" t="s">
        <v>0</v>
      </c>
      <c r="B9" s="65" t="s">
        <v>330</v>
      </c>
      <c r="C9" s="63" t="s">
        <v>325</v>
      </c>
      <c r="D9" s="16"/>
      <c r="E9" s="16"/>
      <c r="F9" s="16"/>
      <c r="G9" s="16" t="s">
        <v>155</v>
      </c>
      <c r="H9" s="16" t="s">
        <v>158</v>
      </c>
      <c r="I9" s="25" t="s">
        <v>160</v>
      </c>
      <c r="J9" s="16"/>
      <c r="K9" s="16"/>
      <c r="L9" s="18" t="s">
        <v>0</v>
      </c>
      <c r="M9" s="16">
        <v>14.6</v>
      </c>
      <c r="N9" s="16" t="s">
        <v>163</v>
      </c>
      <c r="O9" s="16"/>
      <c r="P9" s="16"/>
      <c r="Q9" s="26">
        <v>1.205499E-2</v>
      </c>
      <c r="R9" s="25" t="s">
        <v>169</v>
      </c>
      <c r="S9" s="27">
        <v>1.487E-2</v>
      </c>
      <c r="T9" s="16"/>
      <c r="U9" s="16"/>
      <c r="V9" s="17" t="s">
        <v>177</v>
      </c>
      <c r="W9" s="16">
        <v>5686996.5099999998</v>
      </c>
      <c r="X9" s="16"/>
      <c r="Y9" s="17" t="s">
        <v>272</v>
      </c>
      <c r="Z9" s="28">
        <v>23.63</v>
      </c>
      <c r="AA9" s="18" t="s">
        <v>0</v>
      </c>
      <c r="AB9" s="29">
        <v>10636</v>
      </c>
      <c r="AC9" s="16"/>
      <c r="AD9" s="16"/>
      <c r="AE9" s="16" t="s">
        <v>200</v>
      </c>
      <c r="AF9" s="25" t="s">
        <v>201</v>
      </c>
      <c r="AG9" s="25" t="s">
        <v>204</v>
      </c>
      <c r="AH9" s="16"/>
      <c r="AI9" s="16"/>
      <c r="AJ9" s="16"/>
      <c r="AK9" s="25" t="s">
        <v>208</v>
      </c>
      <c r="AL9" s="25" t="s">
        <v>214</v>
      </c>
      <c r="AM9" s="25" t="s">
        <v>218</v>
      </c>
      <c r="AN9" s="18" t="s">
        <v>0</v>
      </c>
      <c r="AO9" s="25" t="s">
        <v>267</v>
      </c>
      <c r="AP9" s="16">
        <v>259313180.69999999</v>
      </c>
      <c r="AQ9" s="16" t="s">
        <v>222</v>
      </c>
      <c r="AR9" s="16"/>
      <c r="AS9" s="30">
        <v>0.17699999999999999</v>
      </c>
      <c r="AT9" s="25" t="s">
        <v>226</v>
      </c>
      <c r="AU9" s="16" t="s">
        <v>231</v>
      </c>
      <c r="AV9" s="16">
        <v>4800385.5</v>
      </c>
      <c r="AW9" s="16"/>
      <c r="AX9" s="16" t="s">
        <v>235</v>
      </c>
      <c r="AY9" s="16" t="s">
        <v>238</v>
      </c>
      <c r="AZ9" s="16"/>
      <c r="BA9" s="16"/>
      <c r="BB9" s="18" t="s">
        <v>0</v>
      </c>
      <c r="BC9" s="16"/>
      <c r="BD9" s="16" t="s">
        <v>246</v>
      </c>
      <c r="BE9" s="16" t="s">
        <v>249</v>
      </c>
      <c r="BF9" s="25" t="s">
        <v>252</v>
      </c>
      <c r="BG9" s="16"/>
      <c r="BH9" s="16"/>
      <c r="BI9" s="16"/>
      <c r="BJ9" s="16" t="s">
        <v>257</v>
      </c>
      <c r="BK9" s="16" t="s">
        <v>260</v>
      </c>
      <c r="BL9" s="16"/>
      <c r="BM9" s="16" t="s">
        <v>264</v>
      </c>
      <c r="BN9" s="16"/>
      <c r="BO9" s="16"/>
      <c r="BP9" s="29">
        <v>19000</v>
      </c>
      <c r="BQ9" s="18" t="s">
        <v>0</v>
      </c>
      <c r="BR9" s="16"/>
      <c r="BS9" s="16"/>
      <c r="BT9" s="25" t="s">
        <v>275</v>
      </c>
      <c r="BU9" s="25" t="s">
        <v>277</v>
      </c>
      <c r="BV9" s="16"/>
      <c r="BW9" s="25" t="s">
        <v>279</v>
      </c>
      <c r="BX9" s="16">
        <v>19961.2</v>
      </c>
      <c r="BY9" s="25" t="s">
        <v>280</v>
      </c>
      <c r="BZ9" s="16">
        <v>2293019.6</v>
      </c>
      <c r="CA9" s="25" t="s">
        <v>284</v>
      </c>
      <c r="CB9" s="16">
        <v>34715624</v>
      </c>
      <c r="CC9" s="16"/>
      <c r="CD9" s="16"/>
      <c r="CE9" s="16"/>
      <c r="CF9" s="18" t="s">
        <v>0</v>
      </c>
      <c r="CG9" s="16"/>
      <c r="CH9" s="16" t="s">
        <v>291</v>
      </c>
      <c r="CI9" s="16">
        <v>794296.4</v>
      </c>
      <c r="CJ9" s="25" t="s">
        <v>294</v>
      </c>
      <c r="CK9" s="29">
        <v>1527662</v>
      </c>
      <c r="CL9" s="16" t="s">
        <v>296</v>
      </c>
      <c r="CM9" s="16"/>
      <c r="CN9" s="16"/>
      <c r="CO9" s="16">
        <v>34.200000000000003</v>
      </c>
      <c r="CP9" s="16"/>
      <c r="CQ9" s="16" t="s">
        <v>66</v>
      </c>
      <c r="CR9" s="25" t="s">
        <v>297</v>
      </c>
      <c r="CS9" s="16"/>
      <c r="CT9" s="16"/>
      <c r="CU9" s="18" t="s">
        <v>0</v>
      </c>
      <c r="CV9" s="16" t="s">
        <v>71</v>
      </c>
      <c r="CW9" s="16" t="s">
        <v>73</v>
      </c>
      <c r="CX9" s="31">
        <v>3.3999999999999998E-3</v>
      </c>
      <c r="CY9" s="16" t="s">
        <v>301</v>
      </c>
      <c r="CZ9" s="25" t="s">
        <v>304</v>
      </c>
      <c r="DA9" s="16"/>
      <c r="DB9" s="25" t="s">
        <v>306</v>
      </c>
      <c r="DC9" s="16"/>
      <c r="DD9" s="16"/>
      <c r="DE9" s="16"/>
      <c r="DF9" s="16" t="s">
        <v>85</v>
      </c>
      <c r="DG9" s="25" t="s">
        <v>88</v>
      </c>
      <c r="DH9" s="16"/>
      <c r="DI9" s="18" t="s">
        <v>0</v>
      </c>
      <c r="DJ9" s="16"/>
      <c r="DK9" s="16" t="s">
        <v>93</v>
      </c>
      <c r="DL9" s="16"/>
      <c r="DM9" s="29">
        <v>69645</v>
      </c>
      <c r="DN9" s="16" t="s">
        <v>312</v>
      </c>
      <c r="DO9" s="16">
        <v>104879602.40000001</v>
      </c>
      <c r="DP9" s="16"/>
      <c r="DQ9" s="16"/>
      <c r="DR9" s="16"/>
      <c r="DS9" s="16" t="s">
        <v>105</v>
      </c>
      <c r="DT9" s="25" t="s">
        <v>107</v>
      </c>
      <c r="DU9" s="16">
        <v>15507.04</v>
      </c>
      <c r="DV9" s="25" t="s">
        <v>110</v>
      </c>
      <c r="DW9" s="18" t="s">
        <v>0</v>
      </c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 t="s">
        <v>122</v>
      </c>
      <c r="EI9" s="16"/>
      <c r="EJ9" s="16" t="s">
        <v>125</v>
      </c>
      <c r="EK9" s="16" t="s">
        <v>127</v>
      </c>
      <c r="EL9" s="18" t="s">
        <v>0</v>
      </c>
      <c r="EM9" s="16"/>
      <c r="EN9" s="16" t="s">
        <v>130</v>
      </c>
      <c r="EO9" s="16" t="s">
        <v>132</v>
      </c>
      <c r="EP9" s="16" t="s">
        <v>135</v>
      </c>
      <c r="EQ9" s="16"/>
      <c r="ER9" s="25" t="s">
        <v>318</v>
      </c>
      <c r="ES9" s="16">
        <v>189234.3</v>
      </c>
      <c r="ET9" s="16"/>
      <c r="EU9" s="16"/>
    </row>
    <row r="10" spans="1:151" ht="36.75" thickBot="1" x14ac:dyDescent="0.25">
      <c r="A10" s="18" t="s">
        <v>1</v>
      </c>
      <c r="B10" s="65" t="s">
        <v>330</v>
      </c>
      <c r="C10" s="63" t="s">
        <v>325</v>
      </c>
      <c r="D10" s="16"/>
      <c r="E10" s="16"/>
      <c r="F10" s="16"/>
      <c r="G10" s="16" t="s">
        <v>156</v>
      </c>
      <c r="H10" s="16"/>
      <c r="I10" s="16"/>
      <c r="J10" s="16"/>
      <c r="K10" s="16"/>
      <c r="L10" s="18" t="s">
        <v>1</v>
      </c>
      <c r="M10" s="16"/>
      <c r="N10" s="16" t="s">
        <v>164</v>
      </c>
      <c r="O10" s="16"/>
      <c r="P10" s="16"/>
      <c r="Q10" s="16"/>
      <c r="R10" s="16"/>
      <c r="S10" s="16"/>
      <c r="T10" s="16"/>
      <c r="U10" s="16"/>
      <c r="V10" s="32" t="s">
        <v>178</v>
      </c>
      <c r="W10" s="33">
        <v>9416.3799999999992</v>
      </c>
      <c r="X10" s="16"/>
      <c r="Y10" s="17" t="s">
        <v>273</v>
      </c>
      <c r="Z10" s="16"/>
      <c r="AA10" s="18" t="s">
        <v>1</v>
      </c>
      <c r="AB10" s="16"/>
      <c r="AC10" s="16"/>
      <c r="AD10" s="16"/>
      <c r="AE10" s="16"/>
      <c r="AF10" s="25" t="s">
        <v>202</v>
      </c>
      <c r="AG10" s="16"/>
      <c r="AH10" s="16"/>
      <c r="AI10" s="16"/>
      <c r="AJ10" s="16"/>
      <c r="AK10" s="25" t="s">
        <v>209</v>
      </c>
      <c r="AL10" s="16"/>
      <c r="AM10" s="16"/>
      <c r="AN10" s="18" t="s">
        <v>1</v>
      </c>
      <c r="AO10" s="25" t="s">
        <v>268</v>
      </c>
      <c r="AP10" s="16">
        <v>18628171.100000001</v>
      </c>
      <c r="AQ10" s="16"/>
      <c r="AR10" s="16"/>
      <c r="AS10" s="16"/>
      <c r="AT10" s="25" t="s">
        <v>227</v>
      </c>
      <c r="AU10" s="16" t="s">
        <v>232</v>
      </c>
      <c r="AV10" s="16">
        <v>533.4</v>
      </c>
      <c r="AW10" s="16"/>
      <c r="AX10" s="16" t="s">
        <v>236</v>
      </c>
      <c r="AY10" s="16" t="s">
        <v>239</v>
      </c>
      <c r="AZ10" s="16"/>
      <c r="BA10" s="16"/>
      <c r="BB10" s="18" t="s">
        <v>1</v>
      </c>
      <c r="BC10" s="16"/>
      <c r="BD10" s="16" t="s">
        <v>247</v>
      </c>
      <c r="BE10" s="16"/>
      <c r="BF10" s="16"/>
      <c r="BG10" s="16"/>
      <c r="BH10" s="16"/>
      <c r="BI10" s="16"/>
      <c r="BJ10" s="16" t="s">
        <v>258</v>
      </c>
      <c r="BK10" s="16" t="s">
        <v>261</v>
      </c>
      <c r="BL10" s="16"/>
      <c r="BM10" s="16"/>
      <c r="BN10" s="16"/>
      <c r="BO10" s="16"/>
      <c r="BP10" s="16"/>
      <c r="BQ10" s="18" t="s">
        <v>1</v>
      </c>
      <c r="BR10" s="16"/>
      <c r="BS10" s="16"/>
      <c r="BT10" s="16"/>
      <c r="BU10" s="16"/>
      <c r="BV10" s="16"/>
      <c r="BW10" s="16"/>
      <c r="BX10" s="16">
        <v>2788.2</v>
      </c>
      <c r="BY10" s="25" t="s">
        <v>281</v>
      </c>
      <c r="BZ10" s="16">
        <v>607468.19999999995</v>
      </c>
      <c r="CA10" s="16" t="s">
        <v>285</v>
      </c>
      <c r="CB10" s="16">
        <v>4164018</v>
      </c>
      <c r="CC10" s="16"/>
      <c r="CD10" s="16"/>
      <c r="CE10" s="16"/>
      <c r="CF10" s="18" t="s">
        <v>1</v>
      </c>
      <c r="CG10" s="16"/>
      <c r="CH10" s="16" t="s">
        <v>292</v>
      </c>
      <c r="CI10" s="16">
        <v>2624.9</v>
      </c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8" t="s">
        <v>1</v>
      </c>
      <c r="CV10" s="16" t="s">
        <v>72</v>
      </c>
      <c r="CW10" s="16" t="s">
        <v>74</v>
      </c>
      <c r="CX10" s="16"/>
      <c r="CY10" s="16" t="s">
        <v>302</v>
      </c>
      <c r="CZ10" s="16"/>
      <c r="DA10" s="16"/>
      <c r="DB10" s="16"/>
      <c r="DC10" s="16"/>
      <c r="DD10" s="16"/>
      <c r="DE10" s="16"/>
      <c r="DF10" s="16" t="s">
        <v>86</v>
      </c>
      <c r="DG10" s="25" t="s">
        <v>89</v>
      </c>
      <c r="DH10" s="16"/>
      <c r="DI10" s="18" t="s">
        <v>1</v>
      </c>
      <c r="DJ10" s="16"/>
      <c r="DK10" s="16"/>
      <c r="DL10" s="16"/>
      <c r="DM10" s="16"/>
      <c r="DN10" s="16" t="s">
        <v>313</v>
      </c>
      <c r="DO10" s="16">
        <v>15449027.800000001</v>
      </c>
      <c r="DP10" s="16"/>
      <c r="DQ10" s="16"/>
      <c r="DR10" s="16"/>
      <c r="DS10" s="16"/>
      <c r="DT10" s="25" t="s">
        <v>108</v>
      </c>
      <c r="DU10" s="16">
        <v>27.02</v>
      </c>
      <c r="DV10" s="16"/>
      <c r="DW10" s="18" t="s">
        <v>1</v>
      </c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8" t="s">
        <v>1</v>
      </c>
      <c r="EM10" s="16"/>
      <c r="EN10" s="16"/>
      <c r="EO10" s="16" t="s">
        <v>133</v>
      </c>
      <c r="EP10" s="16"/>
      <c r="EQ10" s="16"/>
      <c r="ER10" s="25" t="s">
        <v>139</v>
      </c>
      <c r="ES10" s="16">
        <v>144727.5</v>
      </c>
      <c r="ET10" s="16"/>
      <c r="EU10" s="16"/>
    </row>
    <row r="11" spans="1:151" ht="13.5" thickBot="1" x14ac:dyDescent="0.25">
      <c r="A11" s="18" t="s">
        <v>2</v>
      </c>
      <c r="B11" s="65" t="s">
        <v>330</v>
      </c>
      <c r="C11" s="63" t="s">
        <v>325</v>
      </c>
      <c r="D11" s="16"/>
      <c r="E11" s="16"/>
      <c r="F11" s="16"/>
      <c r="G11" s="16"/>
      <c r="H11" s="16"/>
      <c r="I11" s="16"/>
      <c r="J11" s="16"/>
      <c r="K11" s="16"/>
      <c r="L11" s="18" t="s">
        <v>2</v>
      </c>
      <c r="M11" s="16"/>
      <c r="N11" s="16"/>
      <c r="O11" s="16"/>
      <c r="P11" s="16"/>
      <c r="Q11" s="16"/>
      <c r="R11" s="16"/>
      <c r="S11" s="16"/>
      <c r="T11" s="16"/>
      <c r="U11" s="16"/>
      <c r="V11" s="34" t="s">
        <v>180</v>
      </c>
      <c r="W11" s="16">
        <v>3522669.67</v>
      </c>
      <c r="X11" s="16"/>
      <c r="Y11" s="17"/>
      <c r="Z11" s="16"/>
      <c r="AA11" s="18" t="s">
        <v>2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8" t="s">
        <v>2</v>
      </c>
      <c r="AO11" s="25" t="s">
        <v>269</v>
      </c>
      <c r="AP11" s="16">
        <v>6055458.0999999996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8" t="s">
        <v>2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8" t="s">
        <v>2</v>
      </c>
      <c r="BR11" s="16"/>
      <c r="BS11" s="16"/>
      <c r="BT11" s="16"/>
      <c r="BU11" s="16"/>
      <c r="BV11" s="16"/>
      <c r="BW11" s="16"/>
      <c r="BX11" s="16"/>
      <c r="BY11" s="16"/>
      <c r="BZ11" s="16"/>
      <c r="CA11" s="16" t="s">
        <v>55</v>
      </c>
      <c r="CB11" s="16">
        <v>195618</v>
      </c>
      <c r="CC11" s="16"/>
      <c r="CD11" s="16"/>
      <c r="CE11" s="16"/>
      <c r="CF11" s="18" t="s">
        <v>2</v>
      </c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8" t="s">
        <v>2</v>
      </c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8" t="s">
        <v>2</v>
      </c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8" t="s">
        <v>2</v>
      </c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8" t="s">
        <v>2</v>
      </c>
      <c r="EM11" s="16"/>
      <c r="EN11" s="16"/>
      <c r="EO11" s="16"/>
      <c r="EP11" s="16"/>
      <c r="EQ11" s="16"/>
      <c r="ER11" s="16"/>
      <c r="ES11" s="16"/>
      <c r="ET11" s="16"/>
      <c r="EU11" s="16"/>
    </row>
    <row r="12" spans="1:151" ht="13.5" thickBot="1" x14ac:dyDescent="0.25">
      <c r="A12" s="18" t="s">
        <v>3</v>
      </c>
      <c r="B12" s="65" t="s">
        <v>330</v>
      </c>
      <c r="C12" s="63" t="s">
        <v>325</v>
      </c>
      <c r="D12" s="16"/>
      <c r="E12" s="16"/>
      <c r="F12" s="16"/>
      <c r="G12" s="16"/>
      <c r="H12" s="16"/>
      <c r="I12" s="16"/>
      <c r="J12" s="16"/>
      <c r="K12" s="16"/>
      <c r="L12" s="18" t="s">
        <v>3</v>
      </c>
      <c r="M12" s="16"/>
      <c r="N12" s="16"/>
      <c r="O12" s="16"/>
      <c r="P12" s="16"/>
      <c r="Q12" s="16"/>
      <c r="R12" s="16"/>
      <c r="S12" s="16"/>
      <c r="T12" s="16"/>
      <c r="U12" s="16"/>
      <c r="V12" s="34" t="s">
        <v>181</v>
      </c>
      <c r="W12" s="16">
        <v>5272.13</v>
      </c>
      <c r="X12" s="16"/>
      <c r="Y12" s="17"/>
      <c r="Z12" s="16"/>
      <c r="AA12" s="18" t="s">
        <v>3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8" t="s">
        <v>3</v>
      </c>
      <c r="AO12" s="2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8" t="s">
        <v>3</v>
      </c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8" t="s">
        <v>3</v>
      </c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8" t="s">
        <v>3</v>
      </c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8" t="s">
        <v>3</v>
      </c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8" t="s">
        <v>3</v>
      </c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8" t="s">
        <v>3</v>
      </c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8" t="s">
        <v>3</v>
      </c>
      <c r="EM12" s="16"/>
      <c r="EN12" s="16"/>
      <c r="EO12" s="16"/>
      <c r="EP12" s="16"/>
      <c r="EQ12" s="16"/>
      <c r="ER12" s="16"/>
      <c r="ES12" s="16"/>
      <c r="ET12" s="16"/>
      <c r="EU12" s="16"/>
    </row>
    <row r="13" spans="1:151" ht="13.5" thickBot="1" x14ac:dyDescent="0.25">
      <c r="A13" s="18" t="s">
        <v>4</v>
      </c>
      <c r="B13" s="65" t="s">
        <v>330</v>
      </c>
      <c r="C13" s="63" t="s">
        <v>325</v>
      </c>
      <c r="D13" s="35"/>
      <c r="E13" s="35"/>
      <c r="F13" s="35"/>
      <c r="G13" s="35"/>
      <c r="H13" s="35"/>
      <c r="I13" s="35"/>
      <c r="J13" s="35"/>
      <c r="K13" s="35"/>
      <c r="L13" s="18" t="s">
        <v>4</v>
      </c>
      <c r="M13" s="35"/>
      <c r="N13" s="35"/>
      <c r="O13" s="35"/>
      <c r="P13" s="35"/>
      <c r="Q13" s="35"/>
      <c r="R13" s="35"/>
      <c r="S13" s="35"/>
      <c r="T13" s="35"/>
      <c r="U13" s="35"/>
      <c r="V13" s="17" t="s">
        <v>182</v>
      </c>
      <c r="W13" s="16">
        <v>71537.42</v>
      </c>
      <c r="X13" s="35"/>
      <c r="Y13" s="36"/>
      <c r="Z13" s="35"/>
      <c r="AA13" s="18" t="s">
        <v>4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18" t="s">
        <v>4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18" t="s">
        <v>4</v>
      </c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18" t="s">
        <v>4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18" t="s">
        <v>4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18" t="s">
        <v>4</v>
      </c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18" t="s">
        <v>4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18" t="s">
        <v>4</v>
      </c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18" t="s">
        <v>4</v>
      </c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:151" ht="13.5" thickBot="1" x14ac:dyDescent="0.25">
      <c r="A14" s="18" t="s">
        <v>176</v>
      </c>
      <c r="B14" s="65" t="s">
        <v>330</v>
      </c>
      <c r="C14" s="63" t="s">
        <v>325</v>
      </c>
      <c r="D14" s="35"/>
      <c r="E14" s="35"/>
      <c r="F14" s="35"/>
      <c r="G14" s="35"/>
      <c r="H14" s="35"/>
      <c r="I14" s="35"/>
      <c r="J14" s="35"/>
      <c r="K14" s="35"/>
      <c r="L14" s="18" t="s">
        <v>176</v>
      </c>
      <c r="M14" s="35"/>
      <c r="N14" s="35"/>
      <c r="O14" s="35"/>
      <c r="P14" s="35"/>
      <c r="Q14" s="35"/>
      <c r="R14" s="35"/>
      <c r="S14" s="35"/>
      <c r="T14" s="35"/>
      <c r="U14" s="35"/>
      <c r="V14" s="17" t="s">
        <v>183</v>
      </c>
      <c r="W14" s="16">
        <v>44.97</v>
      </c>
      <c r="X14" s="35"/>
      <c r="Y14" s="36"/>
      <c r="Z14" s="35"/>
      <c r="AA14" s="18" t="s">
        <v>176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8" t="s">
        <v>176</v>
      </c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18" t="s">
        <v>176</v>
      </c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18" t="s">
        <v>176</v>
      </c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18" t="s">
        <v>176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18" t="s">
        <v>176</v>
      </c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18" t="s">
        <v>176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18" t="s">
        <v>176</v>
      </c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18" t="s">
        <v>176</v>
      </c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:151" ht="13.5" thickBot="1" x14ac:dyDescent="0.25">
      <c r="A15" s="18" t="s">
        <v>186</v>
      </c>
      <c r="B15" s="65" t="s">
        <v>330</v>
      </c>
      <c r="C15" s="63" t="s">
        <v>325</v>
      </c>
      <c r="D15" s="35"/>
      <c r="E15" s="35"/>
      <c r="F15" s="35"/>
      <c r="G15" s="35"/>
      <c r="H15" s="35"/>
      <c r="I15" s="35"/>
      <c r="J15" s="35"/>
      <c r="K15" s="35"/>
      <c r="L15" s="18" t="s">
        <v>186</v>
      </c>
      <c r="M15" s="35"/>
      <c r="N15" s="35"/>
      <c r="O15" s="35"/>
      <c r="P15" s="35"/>
      <c r="Q15" s="35"/>
      <c r="R15" s="35"/>
      <c r="S15" s="35"/>
      <c r="T15" s="35"/>
      <c r="U15" s="35"/>
      <c r="V15" s="17" t="s">
        <v>184</v>
      </c>
      <c r="W15" s="35">
        <v>233768.05</v>
      </c>
      <c r="X15" s="35"/>
      <c r="Y15" s="36"/>
      <c r="Z15" s="35"/>
      <c r="AA15" s="18" t="s">
        <v>186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8" t="s">
        <v>186</v>
      </c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18" t="s">
        <v>186</v>
      </c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8" t="s">
        <v>186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18" t="s">
        <v>186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18" t="s">
        <v>186</v>
      </c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18" t="s">
        <v>186</v>
      </c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18" t="s">
        <v>186</v>
      </c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18" t="s">
        <v>186</v>
      </c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:151" ht="13.5" thickBot="1" x14ac:dyDescent="0.25">
      <c r="A16" s="18" t="s">
        <v>187</v>
      </c>
      <c r="B16" s="65" t="s">
        <v>330</v>
      </c>
      <c r="C16" s="63" t="s">
        <v>325</v>
      </c>
      <c r="D16" s="35"/>
      <c r="E16" s="35"/>
      <c r="F16" s="35"/>
      <c r="G16" s="35"/>
      <c r="H16" s="35"/>
      <c r="I16" s="35"/>
      <c r="J16" s="35"/>
      <c r="K16" s="35"/>
      <c r="L16" s="18" t="s">
        <v>187</v>
      </c>
      <c r="M16" s="35"/>
      <c r="N16" s="35"/>
      <c r="O16" s="35"/>
      <c r="P16" s="35"/>
      <c r="Q16" s="35"/>
      <c r="R16" s="35"/>
      <c r="S16" s="35"/>
      <c r="T16" s="35"/>
      <c r="U16" s="35"/>
      <c r="V16" s="37" t="s">
        <v>185</v>
      </c>
      <c r="W16" s="35">
        <v>288.14</v>
      </c>
      <c r="X16" s="35"/>
      <c r="Y16" s="36"/>
      <c r="Z16" s="35"/>
      <c r="AA16" s="18" t="s">
        <v>187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18" t="s">
        <v>187</v>
      </c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18" t="s">
        <v>187</v>
      </c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18" t="s">
        <v>187</v>
      </c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18" t="s">
        <v>187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18" t="s">
        <v>187</v>
      </c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18" t="s">
        <v>187</v>
      </c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18" t="s">
        <v>187</v>
      </c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18" t="s">
        <v>187</v>
      </c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41" customFormat="1" ht="13.5" thickBot="1" x14ac:dyDescent="0.25">
      <c r="A17" s="21"/>
      <c r="B17" s="74" t="s">
        <v>331</v>
      </c>
      <c r="C17" s="64" t="s">
        <v>326</v>
      </c>
      <c r="D17" s="38"/>
      <c r="E17" s="38"/>
      <c r="F17" s="38"/>
      <c r="G17" s="38">
        <v>0</v>
      </c>
      <c r="H17" s="38">
        <v>754526.7</v>
      </c>
      <c r="I17" s="38">
        <v>10867008</v>
      </c>
      <c r="J17" s="38"/>
      <c r="K17" s="38"/>
      <c r="L17" s="21"/>
      <c r="M17" s="38">
        <v>205004300</v>
      </c>
      <c r="N17" s="38">
        <f>1493221+500.8</f>
        <v>1493721.8</v>
      </c>
      <c r="O17" s="38"/>
      <c r="P17" s="38"/>
      <c r="Q17" s="38">
        <v>553261.80000000005</v>
      </c>
      <c r="R17" s="38">
        <v>3210249.8</v>
      </c>
      <c r="S17" s="38">
        <v>669250</v>
      </c>
      <c r="T17" s="38"/>
      <c r="U17" s="38"/>
      <c r="V17" s="39"/>
      <c r="W17" s="38">
        <f>SUM(W9:W16)</f>
        <v>9529993.2700000014</v>
      </c>
      <c r="X17" s="38"/>
      <c r="Y17" s="39"/>
      <c r="Z17" s="38">
        <v>897387.1</v>
      </c>
      <c r="AA17" s="21"/>
      <c r="AB17" s="38"/>
      <c r="AC17" s="38"/>
      <c r="AD17" s="38"/>
      <c r="AE17" s="38">
        <v>28145134.899999999</v>
      </c>
      <c r="AF17" s="38">
        <f>1726367.4+2230.7</f>
        <v>1728598.0999999999</v>
      </c>
      <c r="AG17" s="38">
        <v>2475170.6</v>
      </c>
      <c r="AH17" s="38"/>
      <c r="AI17" s="38"/>
      <c r="AJ17" s="38"/>
      <c r="AK17" s="38">
        <f>1690991+23672992.08</f>
        <v>25363983.079999998</v>
      </c>
      <c r="AL17" s="38"/>
      <c r="AM17" s="38">
        <v>644719.30000000005</v>
      </c>
      <c r="AN17" s="21"/>
      <c r="AO17" s="38"/>
      <c r="AP17" s="38">
        <f>SUM(AP9:AP16)</f>
        <v>283996809.90000004</v>
      </c>
      <c r="AQ17" s="38">
        <v>1450893.52409</v>
      </c>
      <c r="AR17" s="38"/>
      <c r="AS17" s="38">
        <f>75899.7+3994.8</f>
        <v>79894.5</v>
      </c>
      <c r="AT17" s="38">
        <f>69672972.6+4722040.9</f>
        <v>74395013.5</v>
      </c>
      <c r="AU17" s="38"/>
      <c r="AV17" s="40">
        <v>5333761.7</v>
      </c>
      <c r="AW17" s="38"/>
      <c r="AX17" s="38">
        <f>2040574.4+2679.2</f>
        <v>2043253.5999999999</v>
      </c>
      <c r="AY17" s="38">
        <f>688978+459421.9</f>
        <v>1148399.8999999999</v>
      </c>
      <c r="AZ17" s="38"/>
      <c r="BA17" s="38"/>
      <c r="BB17" s="21"/>
      <c r="BC17" s="38"/>
      <c r="BD17" s="38">
        <f>100241.6+36472.8</f>
        <v>136714.40000000002</v>
      </c>
      <c r="BE17" s="38">
        <v>12879349</v>
      </c>
      <c r="BF17" s="38">
        <v>3683732</v>
      </c>
      <c r="BG17" s="38"/>
      <c r="BH17" s="38"/>
      <c r="BI17" s="38">
        <v>227950.5</v>
      </c>
      <c r="BJ17" s="38">
        <f>6171000+7314</f>
        <v>6178314</v>
      </c>
      <c r="BK17" s="38">
        <f>3493233.2+7059.8</f>
        <v>3500293</v>
      </c>
      <c r="BL17" s="38"/>
      <c r="BM17" s="38">
        <v>2337056.1</v>
      </c>
      <c r="BN17" s="38"/>
      <c r="BO17" s="38"/>
      <c r="BP17" s="38">
        <v>380000</v>
      </c>
      <c r="BQ17" s="21"/>
      <c r="BR17" s="38"/>
      <c r="BS17" s="38"/>
      <c r="BT17" s="38">
        <v>46796122.149999999</v>
      </c>
      <c r="BU17" s="38">
        <v>245248.24</v>
      </c>
      <c r="BV17" s="38"/>
      <c r="BW17" s="38">
        <v>15148555.9</v>
      </c>
      <c r="BX17" s="38">
        <f>883827.7+1679.1</f>
        <v>885506.79999999993</v>
      </c>
      <c r="BY17" s="38"/>
      <c r="BZ17" s="38">
        <f>+BZ9+BZ10</f>
        <v>2900487.8</v>
      </c>
      <c r="CA17" s="38"/>
      <c r="CB17" s="38">
        <f>+CB9+CB10+CB11</f>
        <v>39075260</v>
      </c>
      <c r="CC17" s="38"/>
      <c r="CD17" s="38"/>
      <c r="CE17" s="38"/>
      <c r="CF17" s="21"/>
      <c r="CG17" s="38"/>
      <c r="CH17" s="38"/>
      <c r="CI17" s="38">
        <v>796921.3</v>
      </c>
      <c r="CJ17" s="38">
        <v>224335</v>
      </c>
      <c r="CK17" s="38">
        <v>13231727</v>
      </c>
      <c r="CL17" s="38">
        <v>1977273.7</v>
      </c>
      <c r="CM17" s="38"/>
      <c r="CN17" s="38"/>
      <c r="CO17" s="38">
        <v>446915.9</v>
      </c>
      <c r="CP17" s="38"/>
      <c r="CQ17" s="38">
        <v>655595.5</v>
      </c>
      <c r="CR17" s="38">
        <v>887384.5</v>
      </c>
      <c r="CS17" s="38"/>
      <c r="CT17" s="38"/>
      <c r="CU17" s="21"/>
      <c r="CV17" s="38">
        <v>445269.31</v>
      </c>
      <c r="CW17" s="38">
        <v>354513</v>
      </c>
      <c r="CX17" s="38"/>
      <c r="CY17" s="38">
        <v>212859538</v>
      </c>
      <c r="CZ17" s="38">
        <v>224429.7</v>
      </c>
      <c r="DA17" s="38"/>
      <c r="DB17" s="38">
        <v>325538.40000000002</v>
      </c>
      <c r="DC17" s="38"/>
      <c r="DD17" s="38"/>
      <c r="DE17" s="38"/>
      <c r="DF17" s="38">
        <f>92825.98+146.03</f>
        <v>92972.01</v>
      </c>
      <c r="DG17" s="38"/>
      <c r="DH17" s="38"/>
      <c r="DI17" s="21"/>
      <c r="DJ17" s="38"/>
      <c r="DK17" s="38">
        <v>14512</v>
      </c>
      <c r="DL17" s="38"/>
      <c r="DM17" s="38">
        <v>24612972</v>
      </c>
      <c r="DN17" s="38"/>
      <c r="DO17" s="38">
        <v>120328630.2</v>
      </c>
      <c r="DP17" s="38"/>
      <c r="DQ17" s="38"/>
      <c r="DR17" s="38"/>
      <c r="DS17" s="38">
        <v>48693960</v>
      </c>
      <c r="DT17" s="38"/>
      <c r="DU17" s="38">
        <f>+DU9+DU10</f>
        <v>15534.060000000001</v>
      </c>
      <c r="DV17" s="38">
        <v>7115148.2000000002</v>
      </c>
      <c r="DW17" s="21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>
        <v>5505</v>
      </c>
      <c r="EI17" s="38"/>
      <c r="EJ17" s="38">
        <v>439335369.89999998</v>
      </c>
      <c r="EK17" s="38">
        <v>108009.60000000001</v>
      </c>
      <c r="EL17" s="21"/>
      <c r="EM17" s="38"/>
      <c r="EN17" s="38">
        <v>182472.8</v>
      </c>
      <c r="EO17" s="38">
        <v>239642.9</v>
      </c>
      <c r="EP17" s="38"/>
      <c r="EQ17" s="38"/>
      <c r="ER17" s="38"/>
      <c r="ES17" s="38">
        <v>333961.8</v>
      </c>
      <c r="ET17" s="38">
        <v>448511.9</v>
      </c>
      <c r="EU17" s="38"/>
    </row>
    <row r="18" spans="1:151" ht="13.5" thickBot="1" x14ac:dyDescent="0.25">
      <c r="A18" s="42">
        <v>1.2</v>
      </c>
      <c r="B18" s="73" t="s">
        <v>332</v>
      </c>
      <c r="C18" s="62"/>
      <c r="D18" s="43"/>
      <c r="E18" s="43"/>
      <c r="F18" s="43"/>
      <c r="G18" s="43"/>
      <c r="H18" s="43"/>
      <c r="I18" s="43">
        <f>+I10</f>
        <v>0</v>
      </c>
      <c r="J18" s="43"/>
      <c r="K18" s="43"/>
      <c r="L18" s="42">
        <v>1.2</v>
      </c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44"/>
      <c r="X18" s="43"/>
      <c r="Y18" s="44"/>
      <c r="Z18" s="43"/>
      <c r="AA18" s="42">
        <v>1.2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2">
        <v>1.2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2">
        <v>1.2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2">
        <v>1.2</v>
      </c>
      <c r="BR18" s="43"/>
      <c r="BS18" s="43"/>
      <c r="BT18" s="43"/>
      <c r="BU18" s="43"/>
      <c r="BV18" s="43"/>
      <c r="BW18" s="43"/>
      <c r="BX18" s="43"/>
      <c r="BY18" s="91"/>
      <c r="BZ18" s="92"/>
      <c r="CA18" s="45"/>
      <c r="CB18" s="46"/>
      <c r="CC18" s="43"/>
      <c r="CD18" s="43"/>
      <c r="CE18" s="43"/>
      <c r="CF18" s="42">
        <v>1.2</v>
      </c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2">
        <v>1.2</v>
      </c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2">
        <v>1.2</v>
      </c>
      <c r="DJ18" s="43"/>
      <c r="DK18" s="43"/>
      <c r="DL18" s="43"/>
      <c r="DM18" s="43"/>
      <c r="DN18" s="91"/>
      <c r="DO18" s="92"/>
      <c r="DP18" s="43"/>
      <c r="DQ18" s="43"/>
      <c r="DR18" s="43"/>
      <c r="DS18" s="43"/>
      <c r="DT18" s="43"/>
      <c r="DU18" s="43"/>
      <c r="DV18" s="43"/>
      <c r="DW18" s="42">
        <v>1.2</v>
      </c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2">
        <v>1.2</v>
      </c>
      <c r="EM18" s="43"/>
      <c r="EN18" s="43"/>
      <c r="EO18" s="43"/>
      <c r="EP18" s="43"/>
      <c r="EQ18" s="43"/>
      <c r="ER18" s="43"/>
      <c r="ES18" s="43"/>
      <c r="ET18" s="43"/>
      <c r="EU18" s="43"/>
    </row>
    <row r="19" spans="1:151" ht="36.75" thickBot="1" x14ac:dyDescent="0.25">
      <c r="A19" s="18" t="s">
        <v>5</v>
      </c>
      <c r="B19" s="65" t="s">
        <v>330</v>
      </c>
      <c r="C19" s="63" t="s">
        <v>325</v>
      </c>
      <c r="D19" s="16"/>
      <c r="E19" s="16"/>
      <c r="F19" s="16"/>
      <c r="G19" s="16"/>
      <c r="H19" s="16" t="str">
        <f>+H9</f>
        <v>17099.85 (алт гр)</v>
      </c>
      <c r="I19" s="25" t="str">
        <f>+I9</f>
        <v xml:space="preserve">246696.7 (төмрийн хүдэр) </v>
      </c>
      <c r="J19" s="16"/>
      <c r="K19" s="16"/>
      <c r="L19" s="18" t="s">
        <v>5</v>
      </c>
      <c r="M19" s="16">
        <f>+M9</f>
        <v>14.6</v>
      </c>
      <c r="N19" s="16"/>
      <c r="O19" s="16"/>
      <c r="P19" s="16"/>
      <c r="Q19" s="26">
        <f>+Q9</f>
        <v>1.205499E-2</v>
      </c>
      <c r="R19" s="25" t="str">
        <f>+R9</f>
        <v>21499.59 (жонш)</v>
      </c>
      <c r="S19" s="27">
        <f>+S9</f>
        <v>1.487E-2</v>
      </c>
      <c r="T19" s="16"/>
      <c r="U19" s="16"/>
      <c r="V19" s="17" t="s">
        <v>177</v>
      </c>
      <c r="W19" s="16">
        <v>5686996.5099999998</v>
      </c>
      <c r="X19" s="16"/>
      <c r="Y19" s="17" t="str">
        <f>+Y9</f>
        <v>0.444 (алт)</v>
      </c>
      <c r="Z19" s="28">
        <f>+Z9</f>
        <v>23.63</v>
      </c>
      <c r="AA19" s="18" t="s">
        <v>5</v>
      </c>
      <c r="AB19" s="29">
        <v>6300</v>
      </c>
      <c r="AC19" s="16"/>
      <c r="AD19" s="16"/>
      <c r="AE19" s="16"/>
      <c r="AF19" s="25" t="s">
        <v>201</v>
      </c>
      <c r="AG19" s="16" t="str">
        <f>+AG9</f>
        <v>55.1 (456A алт/кг)</v>
      </c>
      <c r="AH19" s="16"/>
      <c r="AI19" s="16"/>
      <c r="AJ19" s="16"/>
      <c r="AK19" s="25" t="s">
        <v>210</v>
      </c>
      <c r="AL19" s="25" t="s">
        <v>214</v>
      </c>
      <c r="AM19" s="16" t="s">
        <v>219</v>
      </c>
      <c r="AN19" s="18" t="s">
        <v>5</v>
      </c>
      <c r="AO19" s="25" t="s">
        <v>270</v>
      </c>
      <c r="AP19" s="16">
        <v>770941428.39999998</v>
      </c>
      <c r="AQ19" s="16" t="str">
        <f>+AQ9</f>
        <v>0.03513858 (алт)</v>
      </c>
      <c r="AR19" s="16"/>
      <c r="AS19" s="16"/>
      <c r="AT19" s="25" t="s">
        <v>228</v>
      </c>
      <c r="AU19" s="16" t="s">
        <v>231</v>
      </c>
      <c r="AV19" s="16">
        <v>6108639.2999999998</v>
      </c>
      <c r="AW19" s="16"/>
      <c r="AX19" s="16" t="str">
        <f>+AX9</f>
        <v>0.044731 (алт)</v>
      </c>
      <c r="AY19" s="16" t="s">
        <v>240</v>
      </c>
      <c r="AZ19" s="16"/>
      <c r="BA19" s="16" t="s">
        <v>243</v>
      </c>
      <c r="BB19" s="18" t="s">
        <v>5</v>
      </c>
      <c r="BC19" s="16"/>
      <c r="BD19" s="16" t="s">
        <v>246</v>
      </c>
      <c r="BE19" s="16" t="s">
        <v>250</v>
      </c>
      <c r="BF19" s="25" t="str">
        <f>+BF9</f>
        <v>55214.57 (төмрийн баяжмал)</v>
      </c>
      <c r="BG19" s="16"/>
      <c r="BH19" s="16"/>
      <c r="BI19" s="16">
        <v>8007.3</v>
      </c>
      <c r="BJ19" s="16" t="str">
        <f>+BJ9</f>
        <v>0.139 (алт)</v>
      </c>
      <c r="BK19" s="16" t="str">
        <f>+BK9</f>
        <v>76677.4 (алт/гр)</v>
      </c>
      <c r="BL19" s="16"/>
      <c r="BM19" s="16" t="s">
        <v>265</v>
      </c>
      <c r="BN19" s="16"/>
      <c r="BO19" s="25" t="s">
        <v>274</v>
      </c>
      <c r="BP19" s="16">
        <v>2743</v>
      </c>
      <c r="BQ19" s="18" t="s">
        <v>5</v>
      </c>
      <c r="BR19" s="16"/>
      <c r="BS19" s="16"/>
      <c r="BT19" s="25" t="s">
        <v>276</v>
      </c>
      <c r="BU19" s="25" t="str">
        <f>+BU9</f>
        <v>5.165 (11618A алт/кг)</v>
      </c>
      <c r="BV19" s="25" t="s">
        <v>278</v>
      </c>
      <c r="BW19" s="16">
        <v>1418200</v>
      </c>
      <c r="BX19" s="16"/>
      <c r="BY19" s="25" t="s">
        <v>282</v>
      </c>
      <c r="BZ19" s="16">
        <v>13359338.800000001</v>
      </c>
      <c r="CA19" s="16" t="s">
        <v>286</v>
      </c>
      <c r="CB19" s="16">
        <v>30191939</v>
      </c>
      <c r="CC19" s="16"/>
      <c r="CD19" s="16"/>
      <c r="CE19" s="16"/>
      <c r="CF19" s="18" t="s">
        <v>5</v>
      </c>
      <c r="CG19" s="25" t="s">
        <v>289</v>
      </c>
      <c r="CH19" s="25" t="s">
        <v>291</v>
      </c>
      <c r="CI19" s="16">
        <f>+CI9</f>
        <v>794296.4</v>
      </c>
      <c r="CJ19" s="25" t="s">
        <v>295</v>
      </c>
      <c r="CK19" s="16">
        <v>932068.5</v>
      </c>
      <c r="CL19" s="16" t="str">
        <f>+CL9</f>
        <v>44.39 кг</v>
      </c>
      <c r="CM19" s="16"/>
      <c r="CN19" s="16"/>
      <c r="CO19" s="16"/>
      <c r="CP19" s="16"/>
      <c r="CQ19" s="16"/>
      <c r="CR19" s="25" t="str">
        <f>+CR9</f>
        <v>22309.65 (aлт/гр)</v>
      </c>
      <c r="CS19" s="16"/>
      <c r="CT19" s="16"/>
      <c r="CU19" s="18" t="s">
        <v>5</v>
      </c>
      <c r="CV19" s="16" t="s">
        <v>71</v>
      </c>
      <c r="CW19" s="16" t="s">
        <v>73</v>
      </c>
      <c r="CX19" s="31">
        <v>3.3999999999999998E-3</v>
      </c>
      <c r="CY19" s="16" t="s">
        <v>303</v>
      </c>
      <c r="CZ19" s="25" t="s">
        <v>305</v>
      </c>
      <c r="DA19" s="16" t="s">
        <v>78</v>
      </c>
      <c r="DB19" s="25" t="s">
        <v>307</v>
      </c>
      <c r="DC19" s="16"/>
      <c r="DD19" s="25" t="s">
        <v>308</v>
      </c>
      <c r="DE19" s="16"/>
      <c r="DF19" s="16" t="s">
        <v>85</v>
      </c>
      <c r="DG19" s="16"/>
      <c r="DH19" s="25" t="s">
        <v>310</v>
      </c>
      <c r="DI19" s="18" t="s">
        <v>5</v>
      </c>
      <c r="DJ19" s="16"/>
      <c r="DK19" s="16" t="s">
        <v>93</v>
      </c>
      <c r="DL19" s="16" t="s">
        <v>96</v>
      </c>
      <c r="DM19" s="29">
        <v>85125</v>
      </c>
      <c r="DN19" s="16" t="s">
        <v>314</v>
      </c>
      <c r="DO19" s="16">
        <v>211822664</v>
      </c>
      <c r="DP19" s="16"/>
      <c r="DQ19" s="16" t="s">
        <v>102</v>
      </c>
      <c r="DR19" s="16"/>
      <c r="DS19" s="16">
        <v>3018.1</v>
      </c>
      <c r="DT19" s="25" t="s">
        <v>107</v>
      </c>
      <c r="DU19" s="16">
        <v>15507.04</v>
      </c>
      <c r="DV19" s="25" t="s">
        <v>110</v>
      </c>
      <c r="DW19" s="18" t="s">
        <v>5</v>
      </c>
      <c r="DX19" s="16" t="s">
        <v>112</v>
      </c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8" t="s">
        <v>5</v>
      </c>
      <c r="EM19" s="16">
        <v>4745.1400000000003</v>
      </c>
      <c r="EN19" s="16"/>
      <c r="EO19" s="16" t="s">
        <v>132</v>
      </c>
      <c r="EP19" s="16" t="str">
        <f>+EP9</f>
        <v>6375гр</v>
      </c>
      <c r="EQ19" s="16"/>
      <c r="ER19" s="25" t="s">
        <v>318</v>
      </c>
      <c r="ES19" s="16">
        <v>189234.3</v>
      </c>
      <c r="ET19" s="16"/>
      <c r="EU19" s="16"/>
    </row>
    <row r="20" spans="1:151" ht="36.75" thickBot="1" x14ac:dyDescent="0.25">
      <c r="A20" s="18" t="s">
        <v>6</v>
      </c>
      <c r="B20" s="65" t="s">
        <v>330</v>
      </c>
      <c r="C20" s="63" t="s">
        <v>325</v>
      </c>
      <c r="D20" s="16"/>
      <c r="E20" s="16"/>
      <c r="F20" s="16"/>
      <c r="G20" s="16"/>
      <c r="H20" s="16"/>
      <c r="I20" s="16">
        <f>+I12</f>
        <v>0</v>
      </c>
      <c r="J20" s="16"/>
      <c r="K20" s="16"/>
      <c r="L20" s="18" t="s">
        <v>6</v>
      </c>
      <c r="M20" s="16"/>
      <c r="N20" s="16"/>
      <c r="O20" s="16"/>
      <c r="P20" s="16"/>
      <c r="Q20" s="16"/>
      <c r="R20" s="16"/>
      <c r="S20" s="16"/>
      <c r="T20" s="16"/>
      <c r="U20" s="16"/>
      <c r="V20" s="32" t="s">
        <v>178</v>
      </c>
      <c r="W20" s="33">
        <v>9416.3799999999992</v>
      </c>
      <c r="X20" s="16"/>
      <c r="Y20" s="17" t="str">
        <f>+Y10</f>
        <v>0.120 (мөнгө)</v>
      </c>
      <c r="Z20" s="16"/>
      <c r="AA20" s="18" t="s">
        <v>6</v>
      </c>
      <c r="AB20" s="16"/>
      <c r="AC20" s="16"/>
      <c r="AD20" s="16"/>
      <c r="AE20" s="16"/>
      <c r="AF20" s="25" t="s">
        <v>202</v>
      </c>
      <c r="AG20" s="16"/>
      <c r="AH20" s="16"/>
      <c r="AI20" s="16"/>
      <c r="AJ20" s="16"/>
      <c r="AK20" s="25" t="s">
        <v>211</v>
      </c>
      <c r="AL20" s="16"/>
      <c r="AM20" s="16"/>
      <c r="AN20" s="18" t="s">
        <v>6</v>
      </c>
      <c r="AO20" s="25" t="s">
        <v>271</v>
      </c>
      <c r="AP20" s="16">
        <v>54526534.399999999</v>
      </c>
      <c r="AQ20" s="16"/>
      <c r="AR20" s="16"/>
      <c r="AS20" s="16"/>
      <c r="AT20" s="25" t="s">
        <v>229</v>
      </c>
      <c r="AU20" s="16" t="s">
        <v>232</v>
      </c>
      <c r="AV20" s="16">
        <v>5144.3</v>
      </c>
      <c r="AW20" s="16"/>
      <c r="AX20" s="16" t="str">
        <f>+AX10</f>
        <v>0.004192 (мөнгө)</v>
      </c>
      <c r="AY20" s="16" t="str">
        <f>+AY10</f>
        <v>8.3 (алт/кг)</v>
      </c>
      <c r="AZ20" s="16"/>
      <c r="BA20" s="16"/>
      <c r="BB20" s="18" t="s">
        <v>6</v>
      </c>
      <c r="BC20" s="16"/>
      <c r="BD20" s="16" t="s">
        <v>247</v>
      </c>
      <c r="BE20" s="16"/>
      <c r="BF20" s="16"/>
      <c r="BG20" s="16"/>
      <c r="BH20" s="16"/>
      <c r="BI20" s="16"/>
      <c r="BJ20" s="16" t="str">
        <f>+BJ10</f>
        <v>0.0122 (мөнгө)</v>
      </c>
      <c r="BK20" s="16" t="str">
        <f>+BK10</f>
        <v>11091.6 (мөнгө/гр)</v>
      </c>
      <c r="BL20" s="16"/>
      <c r="BM20" s="16"/>
      <c r="BN20" s="16"/>
      <c r="BO20" s="16"/>
      <c r="BP20" s="16"/>
      <c r="BQ20" s="18" t="s">
        <v>6</v>
      </c>
      <c r="BR20" s="16"/>
      <c r="BS20" s="16"/>
      <c r="BT20" s="16"/>
      <c r="BU20" s="16"/>
      <c r="BV20" s="16"/>
      <c r="BW20" s="16"/>
      <c r="BX20" s="16"/>
      <c r="BY20" s="25" t="s">
        <v>283</v>
      </c>
      <c r="BZ20" s="16">
        <v>5292387.3</v>
      </c>
      <c r="CA20" s="16" t="s">
        <v>287</v>
      </c>
      <c r="CB20" s="16">
        <v>3804513</v>
      </c>
      <c r="CC20" s="16"/>
      <c r="CD20" s="16"/>
      <c r="CE20" s="16"/>
      <c r="CF20" s="18" t="s">
        <v>6</v>
      </c>
      <c r="CG20" s="16"/>
      <c r="CH20" s="25" t="s">
        <v>293</v>
      </c>
      <c r="CI20" s="16">
        <f>+CI10</f>
        <v>2624.9</v>
      </c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8" t="s">
        <v>6</v>
      </c>
      <c r="CV20" s="16" t="s">
        <v>72</v>
      </c>
      <c r="CW20" s="16" t="s">
        <v>74</v>
      </c>
      <c r="CX20" s="16"/>
      <c r="CY20" s="16"/>
      <c r="CZ20" s="16"/>
      <c r="DA20" s="16" t="s">
        <v>79</v>
      </c>
      <c r="DB20" s="16"/>
      <c r="DC20" s="16"/>
      <c r="DD20" s="25" t="s">
        <v>309</v>
      </c>
      <c r="DE20" s="16"/>
      <c r="DF20" s="16" t="s">
        <v>86</v>
      </c>
      <c r="DG20" s="16"/>
      <c r="DH20" s="16"/>
      <c r="DI20" s="18" t="s">
        <v>6</v>
      </c>
      <c r="DJ20" s="16"/>
      <c r="DK20" s="16" t="s">
        <v>94</v>
      </c>
      <c r="DL20" s="16" t="s">
        <v>97</v>
      </c>
      <c r="DM20" s="16"/>
      <c r="DN20" s="16" t="s">
        <v>313</v>
      </c>
      <c r="DO20" s="16">
        <v>17281482.899999999</v>
      </c>
      <c r="DP20" s="16"/>
      <c r="DQ20" s="16"/>
      <c r="DR20" s="16"/>
      <c r="DS20" s="16"/>
      <c r="DT20" s="25" t="s">
        <v>108</v>
      </c>
      <c r="DU20" s="16">
        <v>27.02</v>
      </c>
      <c r="DV20" s="16"/>
      <c r="DW20" s="18" t="s">
        <v>6</v>
      </c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8" t="s">
        <v>6</v>
      </c>
      <c r="EM20" s="16"/>
      <c r="EN20" s="16"/>
      <c r="EO20" s="16" t="s">
        <v>133</v>
      </c>
      <c r="EP20" s="16"/>
      <c r="EQ20" s="16"/>
      <c r="ER20" s="25" t="s">
        <v>139</v>
      </c>
      <c r="ES20" s="16">
        <v>144727.5</v>
      </c>
      <c r="ET20" s="16"/>
      <c r="EU20" s="16"/>
    </row>
    <row r="21" spans="1:151" ht="13.5" thickBot="1" x14ac:dyDescent="0.25">
      <c r="A21" s="18" t="s">
        <v>7</v>
      </c>
      <c r="B21" s="65" t="s">
        <v>330</v>
      </c>
      <c r="C21" s="63" t="s">
        <v>325</v>
      </c>
      <c r="D21" s="16"/>
      <c r="E21" s="16"/>
      <c r="F21" s="16"/>
      <c r="G21" s="16"/>
      <c r="H21" s="16"/>
      <c r="I21" s="16"/>
      <c r="J21" s="16"/>
      <c r="K21" s="16"/>
      <c r="L21" s="18" t="s">
        <v>7</v>
      </c>
      <c r="M21" s="16"/>
      <c r="N21" s="16"/>
      <c r="O21" s="16"/>
      <c r="P21" s="16"/>
      <c r="Q21" s="16"/>
      <c r="R21" s="16"/>
      <c r="S21" s="16"/>
      <c r="T21" s="16"/>
      <c r="U21" s="16"/>
      <c r="V21" s="34" t="s">
        <v>180</v>
      </c>
      <c r="W21" s="16">
        <v>3522669.67</v>
      </c>
      <c r="X21" s="16"/>
      <c r="Y21" s="17"/>
      <c r="Z21" s="16"/>
      <c r="AA21" s="18" t="s">
        <v>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8" t="s">
        <v>7</v>
      </c>
      <c r="AO21" s="25" t="s">
        <v>269</v>
      </c>
      <c r="AP21" s="16">
        <v>51661122.600000001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8" t="s">
        <v>7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8" t="s">
        <v>7</v>
      </c>
      <c r="BR21" s="16"/>
      <c r="BS21" s="16"/>
      <c r="BT21" s="16"/>
      <c r="BU21" s="16"/>
      <c r="BV21" s="16"/>
      <c r="BW21" s="16"/>
      <c r="BX21" s="16"/>
      <c r="BY21" s="16"/>
      <c r="BZ21" s="16"/>
      <c r="CA21" s="16" t="s">
        <v>55</v>
      </c>
      <c r="CB21" s="16">
        <v>195618</v>
      </c>
      <c r="CC21" s="16"/>
      <c r="CD21" s="16"/>
      <c r="CE21" s="16"/>
      <c r="CF21" s="18" t="s">
        <v>7</v>
      </c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8" t="s">
        <v>7</v>
      </c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8" t="s">
        <v>7</v>
      </c>
      <c r="DJ21" s="16"/>
      <c r="DK21" s="16"/>
      <c r="DL21" s="16"/>
      <c r="DM21" s="16"/>
      <c r="DN21" s="16" t="s">
        <v>315</v>
      </c>
      <c r="DO21" s="16">
        <v>462853878.69999999</v>
      </c>
      <c r="DP21" s="16"/>
      <c r="DQ21" s="16"/>
      <c r="DR21" s="16"/>
      <c r="DS21" s="16"/>
      <c r="DT21" s="16"/>
      <c r="DU21" s="16"/>
      <c r="DV21" s="16"/>
      <c r="DW21" s="18" t="s">
        <v>7</v>
      </c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8" t="s">
        <v>7</v>
      </c>
      <c r="EM21" s="16"/>
      <c r="EN21" s="16"/>
      <c r="EO21" s="16"/>
      <c r="EP21" s="16"/>
      <c r="EQ21" s="16"/>
      <c r="ER21" s="16"/>
      <c r="ES21" s="16"/>
      <c r="ET21" s="16"/>
      <c r="EU21" s="16"/>
    </row>
    <row r="22" spans="1:151" ht="13.5" thickBot="1" x14ac:dyDescent="0.25">
      <c r="A22" s="18" t="s">
        <v>8</v>
      </c>
      <c r="B22" s="65" t="s">
        <v>330</v>
      </c>
      <c r="C22" s="63" t="s">
        <v>325</v>
      </c>
      <c r="D22" s="16"/>
      <c r="E22" s="16"/>
      <c r="F22" s="16"/>
      <c r="G22" s="16"/>
      <c r="H22" s="16"/>
      <c r="I22" s="16">
        <f>+I18</f>
        <v>0</v>
      </c>
      <c r="J22" s="16"/>
      <c r="K22" s="16"/>
      <c r="L22" s="18" t="s">
        <v>8</v>
      </c>
      <c r="M22" s="16"/>
      <c r="N22" s="16"/>
      <c r="O22" s="16"/>
      <c r="P22" s="16"/>
      <c r="Q22" s="16"/>
      <c r="R22" s="16"/>
      <c r="S22" s="16"/>
      <c r="T22" s="16"/>
      <c r="U22" s="16"/>
      <c r="V22" s="34" t="s">
        <v>181</v>
      </c>
      <c r="W22" s="16">
        <v>5272.13</v>
      </c>
      <c r="X22" s="16"/>
      <c r="Y22" s="17"/>
      <c r="Z22" s="16"/>
      <c r="AA22" s="18" t="s">
        <v>8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8" t="s">
        <v>8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8" t="s">
        <v>8</v>
      </c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8" t="s">
        <v>8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8" t="s">
        <v>8</v>
      </c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8" t="s">
        <v>8</v>
      </c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8" t="s">
        <v>8</v>
      </c>
      <c r="DJ22" s="16"/>
      <c r="DK22" s="16"/>
      <c r="DL22" s="16"/>
      <c r="DM22" s="16"/>
      <c r="DN22" s="16" t="s">
        <v>316</v>
      </c>
      <c r="DO22" s="16">
        <v>26471.9</v>
      </c>
      <c r="DP22" s="16"/>
      <c r="DQ22" s="16"/>
      <c r="DR22" s="16"/>
      <c r="DS22" s="16"/>
      <c r="DT22" s="16"/>
      <c r="DU22" s="16"/>
      <c r="DV22" s="16"/>
      <c r="DW22" s="18" t="s">
        <v>8</v>
      </c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8" t="s">
        <v>8</v>
      </c>
      <c r="EM22" s="16"/>
      <c r="EN22" s="16"/>
      <c r="EO22" s="16"/>
      <c r="EP22" s="16"/>
      <c r="EQ22" s="16"/>
      <c r="ER22" s="16"/>
      <c r="ES22" s="16"/>
      <c r="ET22" s="16"/>
      <c r="EU22" s="16"/>
    </row>
    <row r="23" spans="1:151" ht="13.5" thickBot="1" x14ac:dyDescent="0.25">
      <c r="A23" s="18" t="s">
        <v>9</v>
      </c>
      <c r="B23" s="65" t="s">
        <v>330</v>
      </c>
      <c r="C23" s="63" t="s">
        <v>325</v>
      </c>
      <c r="D23" s="35"/>
      <c r="E23" s="35"/>
      <c r="F23" s="35"/>
      <c r="G23" s="35"/>
      <c r="H23" s="35"/>
      <c r="I23" s="35"/>
      <c r="J23" s="35"/>
      <c r="K23" s="35"/>
      <c r="L23" s="18" t="s">
        <v>9</v>
      </c>
      <c r="M23" s="35"/>
      <c r="N23" s="35"/>
      <c r="O23" s="35"/>
      <c r="P23" s="35"/>
      <c r="Q23" s="35"/>
      <c r="R23" s="35"/>
      <c r="S23" s="35"/>
      <c r="T23" s="35"/>
      <c r="U23" s="35"/>
      <c r="V23" s="17" t="s">
        <v>182</v>
      </c>
      <c r="W23" s="16">
        <v>71537.42</v>
      </c>
      <c r="X23" s="35"/>
      <c r="Y23" s="36"/>
      <c r="Z23" s="35"/>
      <c r="AA23" s="18" t="s">
        <v>9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18" t="s">
        <v>9</v>
      </c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18" t="s">
        <v>9</v>
      </c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8" t="s">
        <v>9</v>
      </c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18" t="s">
        <v>9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18" t="s">
        <v>9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18" t="s">
        <v>9</v>
      </c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18" t="s">
        <v>9</v>
      </c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18" t="s">
        <v>9</v>
      </c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ht="13.5" thickBot="1" x14ac:dyDescent="0.25">
      <c r="A24" s="18" t="s">
        <v>188</v>
      </c>
      <c r="B24" s="65" t="s">
        <v>330</v>
      </c>
      <c r="C24" s="63" t="s">
        <v>325</v>
      </c>
      <c r="D24" s="35"/>
      <c r="E24" s="35"/>
      <c r="F24" s="35"/>
      <c r="G24" s="35"/>
      <c r="H24" s="35"/>
      <c r="I24" s="35"/>
      <c r="J24" s="35"/>
      <c r="K24" s="35"/>
      <c r="L24" s="18" t="s">
        <v>188</v>
      </c>
      <c r="M24" s="35"/>
      <c r="N24" s="35"/>
      <c r="O24" s="35"/>
      <c r="P24" s="35"/>
      <c r="Q24" s="35"/>
      <c r="R24" s="35"/>
      <c r="S24" s="35"/>
      <c r="T24" s="35"/>
      <c r="U24" s="35"/>
      <c r="V24" s="17" t="s">
        <v>183</v>
      </c>
      <c r="W24" s="16">
        <v>44.97</v>
      </c>
      <c r="X24" s="35"/>
      <c r="Y24" s="36"/>
      <c r="Z24" s="35"/>
      <c r="AA24" s="18" t="s">
        <v>188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18" t="s">
        <v>188</v>
      </c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18" t="s">
        <v>188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18" t="s">
        <v>188</v>
      </c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18" t="s">
        <v>188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18" t="s">
        <v>188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18" t="s">
        <v>188</v>
      </c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18" t="s">
        <v>188</v>
      </c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18" t="s">
        <v>188</v>
      </c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ht="13.5" thickBot="1" x14ac:dyDescent="0.25">
      <c r="A25" s="18" t="s">
        <v>189</v>
      </c>
      <c r="B25" s="65" t="s">
        <v>330</v>
      </c>
      <c r="C25" s="63" t="s">
        <v>325</v>
      </c>
      <c r="D25" s="35"/>
      <c r="E25" s="35"/>
      <c r="F25" s="35"/>
      <c r="G25" s="35"/>
      <c r="H25" s="35"/>
      <c r="I25" s="35"/>
      <c r="J25" s="35"/>
      <c r="K25" s="35"/>
      <c r="L25" s="18" t="s">
        <v>189</v>
      </c>
      <c r="M25" s="35"/>
      <c r="N25" s="35"/>
      <c r="O25" s="35"/>
      <c r="P25" s="35"/>
      <c r="Q25" s="35"/>
      <c r="R25" s="35"/>
      <c r="S25" s="35"/>
      <c r="T25" s="35"/>
      <c r="U25" s="35"/>
      <c r="V25" s="17" t="s">
        <v>184</v>
      </c>
      <c r="W25" s="35">
        <v>233768.05</v>
      </c>
      <c r="X25" s="35"/>
      <c r="Y25" s="36"/>
      <c r="Z25" s="35"/>
      <c r="AA25" s="18" t="s">
        <v>189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18" t="s">
        <v>189</v>
      </c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18" t="s">
        <v>189</v>
      </c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18" t="s">
        <v>189</v>
      </c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18" t="s">
        <v>189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18" t="s">
        <v>189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18" t="s">
        <v>189</v>
      </c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18" t="s">
        <v>189</v>
      </c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18" t="s">
        <v>189</v>
      </c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ht="13.5" thickBot="1" x14ac:dyDescent="0.25">
      <c r="A26" s="18" t="s">
        <v>190</v>
      </c>
      <c r="B26" s="65" t="s">
        <v>330</v>
      </c>
      <c r="C26" s="63" t="s">
        <v>325</v>
      </c>
      <c r="D26" s="35"/>
      <c r="E26" s="35"/>
      <c r="F26" s="35"/>
      <c r="G26" s="35"/>
      <c r="H26" s="35"/>
      <c r="I26" s="35"/>
      <c r="J26" s="35"/>
      <c r="K26" s="35"/>
      <c r="L26" s="18" t="s">
        <v>190</v>
      </c>
      <c r="M26" s="35"/>
      <c r="N26" s="35"/>
      <c r="O26" s="35"/>
      <c r="P26" s="35"/>
      <c r="Q26" s="35"/>
      <c r="R26" s="35"/>
      <c r="S26" s="35"/>
      <c r="T26" s="35"/>
      <c r="U26" s="35"/>
      <c r="V26" s="37" t="s">
        <v>185</v>
      </c>
      <c r="W26" s="35">
        <v>288.14</v>
      </c>
      <c r="X26" s="35"/>
      <c r="Y26" s="36"/>
      <c r="Z26" s="35"/>
      <c r="AA26" s="18" t="s">
        <v>190</v>
      </c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18" t="s">
        <v>190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18" t="s">
        <v>190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18" t="s">
        <v>190</v>
      </c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18" t="s">
        <v>190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18" t="s">
        <v>190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18" t="s">
        <v>190</v>
      </c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18" t="s">
        <v>190</v>
      </c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18" t="s">
        <v>190</v>
      </c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ht="13.5" thickBot="1" x14ac:dyDescent="0.25">
      <c r="A27" s="18" t="s">
        <v>192</v>
      </c>
      <c r="B27" s="65" t="s">
        <v>330</v>
      </c>
      <c r="C27" s="63" t="s">
        <v>325</v>
      </c>
      <c r="D27" s="35"/>
      <c r="E27" s="35"/>
      <c r="F27" s="35"/>
      <c r="G27" s="35"/>
      <c r="H27" s="35"/>
      <c r="I27" s="35"/>
      <c r="J27" s="35"/>
      <c r="K27" s="35"/>
      <c r="L27" s="18" t="s">
        <v>192</v>
      </c>
      <c r="M27" s="35"/>
      <c r="N27" s="35"/>
      <c r="O27" s="35"/>
      <c r="P27" s="35"/>
      <c r="Q27" s="35"/>
      <c r="R27" s="35"/>
      <c r="S27" s="35"/>
      <c r="T27" s="35"/>
      <c r="U27" s="35"/>
      <c r="V27" s="17" t="s">
        <v>191</v>
      </c>
      <c r="W27" s="17">
        <v>20444.36</v>
      </c>
      <c r="X27" s="35"/>
      <c r="Y27" s="36"/>
      <c r="Z27" s="35"/>
      <c r="AA27" s="18" t="s">
        <v>192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18" t="s">
        <v>192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8" t="s">
        <v>192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18" t="s">
        <v>192</v>
      </c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18" t="s">
        <v>192</v>
      </c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18" t="s">
        <v>192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18" t="s">
        <v>192</v>
      </c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18" t="s">
        <v>192</v>
      </c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18" t="s">
        <v>192</v>
      </c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ht="13.5" thickBot="1" x14ac:dyDescent="0.25">
      <c r="A28" s="18" t="s">
        <v>193</v>
      </c>
      <c r="B28" s="65" t="s">
        <v>330</v>
      </c>
      <c r="C28" s="63" t="s">
        <v>325</v>
      </c>
      <c r="D28" s="35"/>
      <c r="E28" s="35"/>
      <c r="F28" s="35"/>
      <c r="G28" s="35"/>
      <c r="H28" s="35"/>
      <c r="I28" s="35"/>
      <c r="J28" s="35"/>
      <c r="K28" s="35"/>
      <c r="L28" s="18" t="s">
        <v>193</v>
      </c>
      <c r="M28" s="35"/>
      <c r="N28" s="35"/>
      <c r="O28" s="35"/>
      <c r="P28" s="35"/>
      <c r="Q28" s="35"/>
      <c r="R28" s="35"/>
      <c r="S28" s="35"/>
      <c r="T28" s="35"/>
      <c r="U28" s="35"/>
      <c r="V28" s="17" t="s">
        <v>43</v>
      </c>
      <c r="W28" s="17">
        <v>615.41999999999996</v>
      </c>
      <c r="X28" s="35"/>
      <c r="Y28" s="36"/>
      <c r="Z28" s="35"/>
      <c r="AA28" s="18" t="s">
        <v>193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18" t="s">
        <v>193</v>
      </c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18" t="s">
        <v>193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18" t="s">
        <v>193</v>
      </c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18" t="s">
        <v>193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18" t="s">
        <v>193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18" t="s">
        <v>193</v>
      </c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18" t="s">
        <v>193</v>
      </c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18" t="s">
        <v>193</v>
      </c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41" customFormat="1" ht="13.5" thickBot="1" x14ac:dyDescent="0.25">
      <c r="A29" s="21"/>
      <c r="B29" s="74" t="s">
        <v>333</v>
      </c>
      <c r="C29" s="64" t="s">
        <v>326</v>
      </c>
      <c r="D29" s="38"/>
      <c r="E29" s="38"/>
      <c r="F29" s="38"/>
      <c r="G29" s="38">
        <v>124153.5</v>
      </c>
      <c r="H29" s="38">
        <f>+H17</f>
        <v>754526.7</v>
      </c>
      <c r="I29" s="38">
        <f>+I17</f>
        <v>10867008</v>
      </c>
      <c r="J29" s="38"/>
      <c r="K29" s="38"/>
      <c r="L29" s="21"/>
      <c r="M29" s="38">
        <f>+M17</f>
        <v>205004300</v>
      </c>
      <c r="N29" s="38"/>
      <c r="O29" s="38"/>
      <c r="P29" s="38"/>
      <c r="Q29" s="38">
        <f>+Q17</f>
        <v>553261.80000000005</v>
      </c>
      <c r="R29" s="38">
        <f>+R17</f>
        <v>3210249.8</v>
      </c>
      <c r="S29" s="38">
        <f>+S17</f>
        <v>669250</v>
      </c>
      <c r="T29" s="38"/>
      <c r="U29" s="38"/>
      <c r="V29" s="39"/>
      <c r="W29" s="39">
        <f>SUM(W19:W28)</f>
        <v>9551053.0500000007</v>
      </c>
      <c r="X29" s="38">
        <v>305194.2</v>
      </c>
      <c r="Y29" s="39"/>
      <c r="Z29" s="38">
        <f>+Z17</f>
        <v>897387.1</v>
      </c>
      <c r="AA29" s="21"/>
      <c r="AB29" s="38">
        <v>552566.1</v>
      </c>
      <c r="AC29" s="38"/>
      <c r="AD29" s="38"/>
      <c r="AE29" s="38"/>
      <c r="AF29" s="38">
        <f>+AF17</f>
        <v>1728598.0999999999</v>
      </c>
      <c r="AG29" s="38">
        <f>+AG17</f>
        <v>2475170.6</v>
      </c>
      <c r="AH29" s="38"/>
      <c r="AI29" s="38"/>
      <c r="AJ29" s="38"/>
      <c r="AK29" s="38">
        <f>18760.29+55715596.27</f>
        <v>55734356.560000002</v>
      </c>
      <c r="AL29" s="38">
        <v>267685.40000000002</v>
      </c>
      <c r="AM29" s="38">
        <v>751596.3</v>
      </c>
      <c r="AN29" s="21"/>
      <c r="AO29" s="38"/>
      <c r="AP29" s="38">
        <f>SUM(AP19:AP28)</f>
        <v>877129085.39999998</v>
      </c>
      <c r="AQ29" s="38">
        <f>+AQ17</f>
        <v>1450893.52409</v>
      </c>
      <c r="AR29" s="38"/>
      <c r="AS29" s="38"/>
      <c r="AT29" s="38">
        <f>9841188480+138637.4</f>
        <v>9841327117.3999996</v>
      </c>
      <c r="AU29" s="38"/>
      <c r="AV29" s="40">
        <v>6117783.5999999996</v>
      </c>
      <c r="AW29" s="38"/>
      <c r="AX29" s="38">
        <f>+AX17</f>
        <v>2043253.5999999999</v>
      </c>
      <c r="AY29" s="38">
        <f>192708.3+459421.9</f>
        <v>652130.19999999995</v>
      </c>
      <c r="AZ29" s="40">
        <v>383235.7</v>
      </c>
      <c r="BA29" s="38">
        <v>2441205.4</v>
      </c>
      <c r="BB29" s="21"/>
      <c r="BC29" s="38"/>
      <c r="BD29" s="38">
        <f>100241.6+36472.8</f>
        <v>136714.40000000002</v>
      </c>
      <c r="BE29" s="38">
        <v>16410903</v>
      </c>
      <c r="BF29" s="38">
        <f>+BF17</f>
        <v>3683732</v>
      </c>
      <c r="BG29" s="38"/>
      <c r="BH29" s="38"/>
      <c r="BI29" s="38">
        <v>321675.8</v>
      </c>
      <c r="BJ29" s="38">
        <f>+BJ17</f>
        <v>6178314</v>
      </c>
      <c r="BK29" s="38">
        <f>+BK17</f>
        <v>3500293</v>
      </c>
      <c r="BL29" s="38"/>
      <c r="BM29" s="38">
        <v>543465.6</v>
      </c>
      <c r="BN29" s="38"/>
      <c r="BO29" s="38">
        <v>615710</v>
      </c>
      <c r="BP29" s="38">
        <v>110420</v>
      </c>
      <c r="BQ29" s="21"/>
      <c r="BR29" s="38"/>
      <c r="BS29" s="38"/>
      <c r="BT29" s="38">
        <v>90056059.700000003</v>
      </c>
      <c r="BU29" s="38">
        <f>+BU17</f>
        <v>245248.24</v>
      </c>
      <c r="BV29" s="38">
        <v>277826.39</v>
      </c>
      <c r="BW29" s="38">
        <v>16202259.699999999</v>
      </c>
      <c r="BX29" s="38"/>
      <c r="BY29" s="38"/>
      <c r="BZ29" s="38">
        <f>+BZ19+BZ20</f>
        <v>18651726.100000001</v>
      </c>
      <c r="CA29" s="38"/>
      <c r="CB29" s="38">
        <f>+CB19+CB20+CB21</f>
        <v>34192070</v>
      </c>
      <c r="CC29" s="38"/>
      <c r="CD29" s="38"/>
      <c r="CE29" s="38"/>
      <c r="CF29" s="21"/>
      <c r="CG29" s="38">
        <v>355090.9</v>
      </c>
      <c r="CH29" s="38"/>
      <c r="CI29" s="38">
        <v>796921.3</v>
      </c>
      <c r="CJ29" s="38">
        <v>420293.3</v>
      </c>
      <c r="CK29" s="38">
        <v>72125179.299999997</v>
      </c>
      <c r="CL29" s="38">
        <f>+CL17</f>
        <v>1977273.7</v>
      </c>
      <c r="CM29" s="38"/>
      <c r="CN29" s="38"/>
      <c r="CO29" s="38"/>
      <c r="CP29" s="38"/>
      <c r="CQ29" s="38"/>
      <c r="CR29" s="38">
        <f>+CR17</f>
        <v>887384.5</v>
      </c>
      <c r="CS29" s="38"/>
      <c r="CT29" s="38"/>
      <c r="CU29" s="21"/>
      <c r="CV29" s="38">
        <f>+CV17</f>
        <v>445269.31</v>
      </c>
      <c r="CW29" s="38">
        <f>+CW17</f>
        <v>354513</v>
      </c>
      <c r="CX29" s="38">
        <v>146135.6</v>
      </c>
      <c r="CY29" s="38">
        <f>+CY17</f>
        <v>212859538</v>
      </c>
      <c r="CZ29" s="38">
        <v>167270</v>
      </c>
      <c r="DA29" s="38">
        <f>257767.2+511.9</f>
        <v>258279.1</v>
      </c>
      <c r="DB29" s="38">
        <v>132000</v>
      </c>
      <c r="DC29" s="38"/>
      <c r="DD29" s="38">
        <v>2323561</v>
      </c>
      <c r="DE29" s="38"/>
      <c r="DF29" s="38">
        <f>+DF17</f>
        <v>92972.01</v>
      </c>
      <c r="DG29" s="38">
        <v>1906477.9</v>
      </c>
      <c r="DH29" s="38">
        <v>111389.4</v>
      </c>
      <c r="DI29" s="21"/>
      <c r="DJ29" s="38"/>
      <c r="DK29" s="38">
        <v>1083263.5</v>
      </c>
      <c r="DL29" s="38">
        <v>1448914.4</v>
      </c>
      <c r="DM29" s="38">
        <v>56576794</v>
      </c>
      <c r="DN29" s="38"/>
      <c r="DO29" s="38">
        <v>691984497.5</v>
      </c>
      <c r="DP29" s="38"/>
      <c r="DQ29" s="38">
        <v>4985</v>
      </c>
      <c r="DR29" s="38"/>
      <c r="DS29" s="38">
        <v>49403557.200000003</v>
      </c>
      <c r="DT29" s="38"/>
      <c r="DU29" s="38">
        <f>+DU20+DU19</f>
        <v>15534.060000000001</v>
      </c>
      <c r="DV29" s="38">
        <v>7915111.0999999996</v>
      </c>
      <c r="DW29" s="21"/>
      <c r="DX29" s="38">
        <v>86044615.799999997</v>
      </c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21"/>
      <c r="EM29" s="38">
        <v>593094.80000000005</v>
      </c>
      <c r="EN29" s="38"/>
      <c r="EO29" s="38">
        <f>177840.8+252.6</f>
        <v>178093.4</v>
      </c>
      <c r="EP29" s="38">
        <v>254</v>
      </c>
      <c r="EQ29" s="38"/>
      <c r="ER29" s="38"/>
      <c r="ES29" s="38">
        <f>+ES17</f>
        <v>333961.8</v>
      </c>
      <c r="ET29" s="38"/>
      <c r="EU29" s="38"/>
    </row>
    <row r="30" spans="1:151" ht="36.75" thickBot="1" x14ac:dyDescent="0.25">
      <c r="A30" s="47">
        <v>1.3</v>
      </c>
      <c r="B30" s="75" t="s">
        <v>334</v>
      </c>
      <c r="C30" s="62" t="s">
        <v>325</v>
      </c>
      <c r="D30" s="43"/>
      <c r="E30" s="43"/>
      <c r="F30" s="43"/>
      <c r="G30" s="43">
        <v>4497.5</v>
      </c>
      <c r="H30" s="43"/>
      <c r="I30" s="43"/>
      <c r="J30" s="43"/>
      <c r="K30" s="43"/>
      <c r="L30" s="47">
        <v>1.3</v>
      </c>
      <c r="M30" s="43"/>
      <c r="N30" s="43"/>
      <c r="O30" s="43"/>
      <c r="P30" s="43"/>
      <c r="Q30" s="43" t="s">
        <v>137</v>
      </c>
      <c r="R30" s="43"/>
      <c r="S30" s="43"/>
      <c r="T30" s="48" t="s">
        <v>172</v>
      </c>
      <c r="U30" s="43"/>
      <c r="V30" s="49">
        <v>1.274E-2</v>
      </c>
      <c r="W30" s="43">
        <v>567519.54</v>
      </c>
      <c r="X30" s="43"/>
      <c r="Y30" s="44"/>
      <c r="Z30" s="43"/>
      <c r="AA30" s="47">
        <v>1.3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7">
        <v>1.3</v>
      </c>
      <c r="AO30" s="91"/>
      <c r="AP30" s="92"/>
      <c r="AQ30" s="43"/>
      <c r="AR30" s="43"/>
      <c r="AS30" s="43"/>
      <c r="AT30" s="43"/>
      <c r="AU30" s="91"/>
      <c r="AV30" s="92"/>
      <c r="AW30" s="43"/>
      <c r="AX30" s="43"/>
      <c r="AY30" s="43"/>
      <c r="AZ30" s="43"/>
      <c r="BA30" s="43"/>
      <c r="BB30" s="47">
        <v>1.3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7">
        <v>1.3</v>
      </c>
      <c r="BR30" s="43"/>
      <c r="BS30" s="43"/>
      <c r="BT30" s="43"/>
      <c r="BU30" s="43"/>
      <c r="BV30" s="43"/>
      <c r="BW30" s="43"/>
      <c r="BX30" s="43"/>
      <c r="BY30" s="91"/>
      <c r="BZ30" s="92"/>
      <c r="CA30" s="91"/>
      <c r="CB30" s="92"/>
      <c r="CC30" s="43"/>
      <c r="CD30" s="43"/>
      <c r="CE30" s="43"/>
      <c r="CF30" s="47">
        <v>1.3</v>
      </c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8" t="s">
        <v>298</v>
      </c>
      <c r="CT30" s="43"/>
      <c r="CU30" s="47">
        <v>1.3</v>
      </c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7">
        <v>1.3</v>
      </c>
      <c r="DJ30" s="43"/>
      <c r="DK30" s="43"/>
      <c r="DL30" s="43"/>
      <c r="DM30" s="48" t="s">
        <v>311</v>
      </c>
      <c r="DN30" s="91"/>
      <c r="DO30" s="92"/>
      <c r="DP30" s="43"/>
      <c r="DQ30" s="43"/>
      <c r="DR30" s="43"/>
      <c r="DS30" s="43"/>
      <c r="DT30" s="43"/>
      <c r="DU30" s="43"/>
      <c r="DV30" s="43"/>
      <c r="DW30" s="47">
        <v>1.3</v>
      </c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7">
        <v>1.3</v>
      </c>
      <c r="EM30" s="43"/>
      <c r="EN30" s="43"/>
      <c r="EO30" s="43"/>
      <c r="EP30" s="43"/>
      <c r="EQ30" s="43"/>
      <c r="ER30" s="43"/>
      <c r="ES30" s="43"/>
      <c r="ET30" s="43"/>
      <c r="EU30" s="43"/>
    </row>
    <row r="31" spans="1:151" ht="13.5" thickBot="1" x14ac:dyDescent="0.25">
      <c r="A31" s="21">
        <v>2</v>
      </c>
      <c r="B31" s="74" t="s">
        <v>335</v>
      </c>
      <c r="C31" s="65"/>
      <c r="D31" s="16"/>
      <c r="E31" s="16"/>
      <c r="F31" s="16"/>
      <c r="G31" s="16"/>
      <c r="H31" s="16"/>
      <c r="I31" s="16"/>
      <c r="J31" s="16"/>
      <c r="K31" s="16"/>
      <c r="L31" s="21">
        <v>2</v>
      </c>
      <c r="M31" s="16"/>
      <c r="N31" s="16"/>
      <c r="O31" s="16"/>
      <c r="P31" s="16"/>
      <c r="Q31" s="16"/>
      <c r="R31" s="16"/>
      <c r="S31" s="16"/>
      <c r="T31" s="16"/>
      <c r="U31" s="16"/>
      <c r="V31" s="100"/>
      <c r="W31" s="101"/>
      <c r="X31" s="16"/>
      <c r="Y31" s="17"/>
      <c r="Z31" s="16"/>
      <c r="AA31" s="21">
        <v>2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21">
        <v>2</v>
      </c>
      <c r="AO31" s="98"/>
      <c r="AP31" s="99"/>
      <c r="AQ31" s="16"/>
      <c r="AR31" s="16"/>
      <c r="AS31" s="16"/>
      <c r="AT31" s="16"/>
      <c r="AU31" s="98"/>
      <c r="AV31" s="99"/>
      <c r="AW31" s="16"/>
      <c r="AX31" s="16"/>
      <c r="AY31" s="16"/>
      <c r="AZ31" s="16"/>
      <c r="BA31" s="16"/>
      <c r="BB31" s="21">
        <v>2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21">
        <v>2</v>
      </c>
      <c r="BR31" s="16"/>
      <c r="BS31" s="16"/>
      <c r="BT31" s="16"/>
      <c r="BU31" s="16"/>
      <c r="BV31" s="16"/>
      <c r="BW31" s="16"/>
      <c r="BX31" s="16"/>
      <c r="BY31" s="85"/>
      <c r="BZ31" s="86"/>
      <c r="CA31" s="85"/>
      <c r="CB31" s="86"/>
      <c r="CC31" s="16"/>
      <c r="CD31" s="16"/>
      <c r="CE31" s="16"/>
      <c r="CF31" s="21">
        <v>2</v>
      </c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21">
        <v>2</v>
      </c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21">
        <v>2</v>
      </c>
      <c r="DJ31" s="16"/>
      <c r="DK31" s="16"/>
      <c r="DL31" s="16"/>
      <c r="DM31" s="16"/>
      <c r="DN31" s="85"/>
      <c r="DO31" s="86"/>
      <c r="DP31" s="16"/>
      <c r="DQ31" s="16"/>
      <c r="DR31" s="16"/>
      <c r="DS31" s="16"/>
      <c r="DT31" s="16"/>
      <c r="DU31" s="16"/>
      <c r="DV31" s="16"/>
      <c r="DW31" s="21">
        <v>2</v>
      </c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21">
        <v>2</v>
      </c>
      <c r="EM31" s="16"/>
      <c r="EN31" s="16"/>
      <c r="EO31" s="16"/>
      <c r="EP31" s="16"/>
      <c r="EQ31" s="16"/>
      <c r="ER31" s="16"/>
      <c r="ES31" s="16"/>
      <c r="ET31" s="16"/>
      <c r="EU31" s="16"/>
    </row>
    <row r="32" spans="1:151" ht="13.5" thickBot="1" x14ac:dyDescent="0.25">
      <c r="A32" s="22">
        <v>2.1</v>
      </c>
      <c r="B32" s="73" t="s">
        <v>336</v>
      </c>
      <c r="C32" s="62"/>
      <c r="D32" s="23"/>
      <c r="E32" s="23"/>
      <c r="F32" s="23"/>
      <c r="G32" s="23"/>
      <c r="H32" s="23"/>
      <c r="I32" s="23"/>
      <c r="J32" s="23"/>
      <c r="K32" s="23"/>
      <c r="L32" s="22">
        <v>2.1</v>
      </c>
      <c r="M32" s="23"/>
      <c r="N32" s="23"/>
      <c r="O32" s="23"/>
      <c r="P32" s="23"/>
      <c r="Q32" s="23"/>
      <c r="R32" s="23"/>
      <c r="S32" s="23"/>
      <c r="T32" s="23"/>
      <c r="U32" s="23"/>
      <c r="V32" s="102"/>
      <c r="W32" s="103"/>
      <c r="X32" s="23"/>
      <c r="Y32" s="24"/>
      <c r="Z32" s="23"/>
      <c r="AA32" s="22">
        <v>2.1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2">
        <v>2.1</v>
      </c>
      <c r="AO32" s="95"/>
      <c r="AP32" s="95"/>
      <c r="AQ32" s="23"/>
      <c r="AR32" s="23"/>
      <c r="AS32" s="23"/>
      <c r="AT32" s="23"/>
      <c r="AU32" s="95"/>
      <c r="AV32" s="95"/>
      <c r="AW32" s="23"/>
      <c r="AX32" s="23"/>
      <c r="AY32" s="23"/>
      <c r="AZ32" s="23"/>
      <c r="BA32" s="23"/>
      <c r="BB32" s="22">
        <v>2.1</v>
      </c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2">
        <v>2.1</v>
      </c>
      <c r="BR32" s="23"/>
      <c r="BS32" s="23"/>
      <c r="BT32" s="23"/>
      <c r="BU32" s="23"/>
      <c r="BV32" s="23"/>
      <c r="BW32" s="23"/>
      <c r="BX32" s="23"/>
      <c r="BY32" s="89"/>
      <c r="BZ32" s="90"/>
      <c r="CA32" s="89"/>
      <c r="CB32" s="90"/>
      <c r="CC32" s="23"/>
      <c r="CD32" s="23"/>
      <c r="CE32" s="23"/>
      <c r="CF32" s="22">
        <v>2.1</v>
      </c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2">
        <v>2.1</v>
      </c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2">
        <v>2.1</v>
      </c>
      <c r="DJ32" s="23"/>
      <c r="DK32" s="23"/>
      <c r="DL32" s="23"/>
      <c r="DM32" s="23"/>
      <c r="DN32" s="89"/>
      <c r="DO32" s="90"/>
      <c r="DP32" s="23"/>
      <c r="DQ32" s="23"/>
      <c r="DR32" s="23"/>
      <c r="DS32" s="23"/>
      <c r="DT32" s="23"/>
      <c r="DU32" s="23"/>
      <c r="DV32" s="23"/>
      <c r="DW32" s="22">
        <v>2.1</v>
      </c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2">
        <v>2.1</v>
      </c>
      <c r="EM32" s="23"/>
      <c r="EN32" s="23"/>
      <c r="EO32" s="23"/>
      <c r="EP32" s="23"/>
      <c r="EQ32" s="23"/>
      <c r="ER32" s="23"/>
      <c r="ES32" s="23"/>
      <c r="ET32" s="23"/>
      <c r="EU32" s="23"/>
    </row>
    <row r="33" spans="1:151" ht="13.5" thickBot="1" x14ac:dyDescent="0.25">
      <c r="A33" s="18" t="s">
        <v>10</v>
      </c>
      <c r="B33" s="76" t="s">
        <v>337</v>
      </c>
      <c r="C33" s="63" t="s">
        <v>326</v>
      </c>
      <c r="D33" s="16"/>
      <c r="E33" s="16"/>
      <c r="F33" s="16"/>
      <c r="G33" s="16"/>
      <c r="H33" s="16"/>
      <c r="I33" s="16">
        <v>15100</v>
      </c>
      <c r="J33" s="16">
        <v>47510</v>
      </c>
      <c r="K33" s="16">
        <v>29028</v>
      </c>
      <c r="L33" s="18" t="s">
        <v>10</v>
      </c>
      <c r="M33" s="16"/>
      <c r="N33" s="16">
        <v>11000</v>
      </c>
      <c r="O33" s="16"/>
      <c r="P33" s="16"/>
      <c r="Q33" s="16">
        <v>42.1</v>
      </c>
      <c r="R33" s="16">
        <v>24200</v>
      </c>
      <c r="S33" s="16">
        <v>12092</v>
      </c>
      <c r="T33" s="16">
        <v>100</v>
      </c>
      <c r="U33" s="16">
        <v>195.2</v>
      </c>
      <c r="V33" s="100">
        <v>632.9</v>
      </c>
      <c r="W33" s="101"/>
      <c r="X33" s="16"/>
      <c r="Y33" s="17">
        <v>117.4</v>
      </c>
      <c r="Z33" s="16">
        <v>10393</v>
      </c>
      <c r="AA33" s="18" t="s">
        <v>10</v>
      </c>
      <c r="AB33" s="16"/>
      <c r="AC33" s="16"/>
      <c r="AD33" s="16"/>
      <c r="AE33" s="16">
        <v>1646778</v>
      </c>
      <c r="AF33" s="16"/>
      <c r="AG33" s="16"/>
      <c r="AH33" s="16"/>
      <c r="AI33" s="16">
        <v>22703.4</v>
      </c>
      <c r="AJ33" s="16"/>
      <c r="AK33" s="16">
        <v>5278010.45</v>
      </c>
      <c r="AL33" s="16">
        <v>1207.8</v>
      </c>
      <c r="AM33" s="16">
        <v>1896.7</v>
      </c>
      <c r="AN33" s="18" t="s">
        <v>10</v>
      </c>
      <c r="AO33" s="85">
        <v>22252985.600000001</v>
      </c>
      <c r="AP33" s="86"/>
      <c r="AQ33" s="16"/>
      <c r="AR33" s="16"/>
      <c r="AS33" s="16">
        <v>478.3</v>
      </c>
      <c r="AT33" s="16">
        <v>1946072.28</v>
      </c>
      <c r="AU33" s="85"/>
      <c r="AV33" s="86"/>
      <c r="AW33" s="16"/>
      <c r="AX33" s="16">
        <v>750</v>
      </c>
      <c r="AY33" s="16">
        <v>5946.4</v>
      </c>
      <c r="AZ33" s="16">
        <v>22584.799999999999</v>
      </c>
      <c r="BA33" s="16">
        <v>79500</v>
      </c>
      <c r="BB33" s="18" t="s">
        <v>10</v>
      </c>
      <c r="BC33" s="16">
        <v>14089811.699999999</v>
      </c>
      <c r="BD33" s="16"/>
      <c r="BE33" s="16">
        <v>611964.5</v>
      </c>
      <c r="BF33" s="16"/>
      <c r="BG33" s="16"/>
      <c r="BH33" s="16">
        <v>4500</v>
      </c>
      <c r="BI33" s="16">
        <v>23708.5</v>
      </c>
      <c r="BJ33" s="16">
        <v>141476.9</v>
      </c>
      <c r="BK33" s="16"/>
      <c r="BL33" s="16"/>
      <c r="BM33" s="16">
        <v>760</v>
      </c>
      <c r="BN33" s="16"/>
      <c r="BO33" s="16">
        <v>1100</v>
      </c>
      <c r="BP33" s="16"/>
      <c r="BQ33" s="18" t="s">
        <v>10</v>
      </c>
      <c r="BR33" s="16"/>
      <c r="BS33" s="16">
        <v>2</v>
      </c>
      <c r="BT33" s="16">
        <v>2227631.9</v>
      </c>
      <c r="BU33" s="16">
        <v>300</v>
      </c>
      <c r="BV33" s="16">
        <v>596.79999999999995</v>
      </c>
      <c r="BW33" s="16">
        <v>51135.9</v>
      </c>
      <c r="BX33" s="16"/>
      <c r="BY33" s="85">
        <v>894873.7</v>
      </c>
      <c r="BZ33" s="86"/>
      <c r="CA33" s="85">
        <v>798019</v>
      </c>
      <c r="CB33" s="86"/>
      <c r="CC33" s="16">
        <v>100000</v>
      </c>
      <c r="CD33" s="16"/>
      <c r="CE33" s="16"/>
      <c r="CF33" s="18" t="s">
        <v>10</v>
      </c>
      <c r="CG33" s="16"/>
      <c r="CH33" s="85">
        <v>100</v>
      </c>
      <c r="CI33" s="86"/>
      <c r="CJ33" s="16">
        <v>5485.4</v>
      </c>
      <c r="CK33" s="16">
        <v>1317842.3999999999</v>
      </c>
      <c r="CL33" s="16">
        <v>8852.4</v>
      </c>
      <c r="CM33" s="16"/>
      <c r="CN33" s="16"/>
      <c r="CO33" s="16"/>
      <c r="CP33" s="16"/>
      <c r="CQ33" s="16"/>
      <c r="CR33" s="16"/>
      <c r="CS33" s="16">
        <v>920.6</v>
      </c>
      <c r="CT33" s="16"/>
      <c r="CU33" s="18" t="s">
        <v>10</v>
      </c>
      <c r="CV33" s="16">
        <v>1598.1</v>
      </c>
      <c r="CW33" s="16">
        <v>1350.9</v>
      </c>
      <c r="CX33" s="16"/>
      <c r="CY33" s="16"/>
      <c r="CZ33" s="16">
        <v>5172.2</v>
      </c>
      <c r="DA33" s="16">
        <v>37.1</v>
      </c>
      <c r="DB33" s="16">
        <v>3818.5</v>
      </c>
      <c r="DC33" s="16"/>
      <c r="DD33" s="16">
        <v>3055.9</v>
      </c>
      <c r="DE33" s="16">
        <v>10</v>
      </c>
      <c r="DF33" s="16">
        <v>73.460999999999999</v>
      </c>
      <c r="DG33" s="16">
        <v>13195.01</v>
      </c>
      <c r="DH33" s="16"/>
      <c r="DI33" s="18" t="s">
        <v>10</v>
      </c>
      <c r="DJ33" s="16"/>
      <c r="DK33" s="16">
        <v>25716.9</v>
      </c>
      <c r="DL33" s="16">
        <v>147336.79999999999</v>
      </c>
      <c r="DM33" s="16"/>
      <c r="DN33" s="16">
        <v>23426683.199999999</v>
      </c>
      <c r="DO33" s="16"/>
      <c r="DP33" s="16">
        <v>60796</v>
      </c>
      <c r="DQ33" s="16"/>
      <c r="DR33" s="16"/>
      <c r="DS33" s="16">
        <v>50000</v>
      </c>
      <c r="DT33" s="16"/>
      <c r="DU33" s="16"/>
      <c r="DV33" s="16">
        <v>215757.9</v>
      </c>
      <c r="DW33" s="18" t="s">
        <v>10</v>
      </c>
      <c r="DX33" s="16">
        <v>11525430.9</v>
      </c>
      <c r="DY33" s="16"/>
      <c r="DZ33" s="16"/>
      <c r="EA33" s="16">
        <v>10</v>
      </c>
      <c r="EB33" s="16">
        <v>30</v>
      </c>
      <c r="EC33" s="16">
        <v>10</v>
      </c>
      <c r="ED33" s="16">
        <v>10</v>
      </c>
      <c r="EE33" s="16">
        <v>30</v>
      </c>
      <c r="EF33" s="16">
        <v>2100</v>
      </c>
      <c r="EG33" s="16">
        <v>10</v>
      </c>
      <c r="EH33" s="16"/>
      <c r="EI33" s="16">
        <v>4.2</v>
      </c>
      <c r="EJ33" s="16">
        <v>5488200</v>
      </c>
      <c r="EK33" s="16">
        <v>1091.2</v>
      </c>
      <c r="EL33" s="18" t="s">
        <v>10</v>
      </c>
      <c r="EM33" s="16">
        <v>975.7</v>
      </c>
      <c r="EN33" s="16">
        <v>1033.5</v>
      </c>
      <c r="EO33" s="16"/>
      <c r="EP33" s="16">
        <v>2272.6999999999998</v>
      </c>
      <c r="EQ33" s="16">
        <v>5271.2</v>
      </c>
      <c r="ER33" s="16">
        <v>7436.2</v>
      </c>
      <c r="ES33" s="16"/>
      <c r="ET33" s="16"/>
      <c r="EU33" s="16">
        <v>5852.1</v>
      </c>
    </row>
    <row r="34" spans="1:151" ht="13.5" thickBot="1" x14ac:dyDescent="0.25">
      <c r="A34" s="18" t="s">
        <v>11</v>
      </c>
      <c r="B34" s="76" t="s">
        <v>338</v>
      </c>
      <c r="C34" s="63" t="s">
        <v>326</v>
      </c>
      <c r="D34" s="16">
        <v>575391.66</v>
      </c>
      <c r="E34" s="16"/>
      <c r="F34" s="16"/>
      <c r="G34" s="16"/>
      <c r="H34" s="16"/>
      <c r="I34" s="16">
        <v>7142.2</v>
      </c>
      <c r="J34" s="16"/>
      <c r="K34" s="16"/>
      <c r="L34" s="18" t="s">
        <v>11</v>
      </c>
      <c r="M34" s="16"/>
      <c r="N34" s="16"/>
      <c r="O34" s="16">
        <v>6843.25</v>
      </c>
      <c r="P34" s="16"/>
      <c r="Q34" s="16"/>
      <c r="R34" s="16"/>
      <c r="S34" s="16"/>
      <c r="T34" s="16"/>
      <c r="U34" s="16"/>
      <c r="V34" s="100">
        <v>1158.1600000000001</v>
      </c>
      <c r="W34" s="101"/>
      <c r="X34" s="16"/>
      <c r="Y34" s="17">
        <v>397</v>
      </c>
      <c r="Z34" s="16"/>
      <c r="AA34" s="18" t="s">
        <v>11</v>
      </c>
      <c r="AB34" s="16">
        <v>2352.4</v>
      </c>
      <c r="AC34" s="16">
        <v>54038.8</v>
      </c>
      <c r="AD34" s="16"/>
      <c r="AE34" s="16">
        <v>333662.2</v>
      </c>
      <c r="AF34" s="16"/>
      <c r="AG34" s="16"/>
      <c r="AH34" s="16"/>
      <c r="AI34" s="16">
        <v>1433.9</v>
      </c>
      <c r="AJ34" s="16"/>
      <c r="AK34" s="16">
        <v>306922.59999999998</v>
      </c>
      <c r="AL34" s="16"/>
      <c r="AM34" s="16"/>
      <c r="AN34" s="18" t="s">
        <v>11</v>
      </c>
      <c r="AO34" s="85">
        <v>22336180.199999999</v>
      </c>
      <c r="AP34" s="86"/>
      <c r="AQ34" s="16"/>
      <c r="AR34" s="16"/>
      <c r="AS34" s="16"/>
      <c r="AT34" s="16">
        <v>82706.14</v>
      </c>
      <c r="AU34" s="85">
        <v>5810</v>
      </c>
      <c r="AV34" s="86"/>
      <c r="AW34" s="16"/>
      <c r="AX34" s="16"/>
      <c r="AY34" s="16"/>
      <c r="AZ34" s="16"/>
      <c r="BA34" s="16"/>
      <c r="BB34" s="18" t="s">
        <v>11</v>
      </c>
      <c r="BC34" s="16"/>
      <c r="BD34" s="16"/>
      <c r="BE34" s="16">
        <v>181726.4</v>
      </c>
      <c r="BF34" s="16">
        <v>136471.29999999999</v>
      </c>
      <c r="BG34" s="16">
        <v>79975.600000000006</v>
      </c>
      <c r="BH34" s="16">
        <v>621502.69999999995</v>
      </c>
      <c r="BI34" s="16"/>
      <c r="BJ34" s="16"/>
      <c r="BK34" s="16"/>
      <c r="BL34" s="16">
        <v>7776.1</v>
      </c>
      <c r="BM34" s="16"/>
      <c r="BN34" s="16"/>
      <c r="BO34" s="16">
        <v>5033.3</v>
      </c>
      <c r="BP34" s="16"/>
      <c r="BQ34" s="18" t="s">
        <v>11</v>
      </c>
      <c r="BR34" s="16">
        <v>3664.7</v>
      </c>
      <c r="BS34" s="16"/>
      <c r="BT34" s="16">
        <v>172927.32</v>
      </c>
      <c r="BU34" s="16"/>
      <c r="BV34" s="16"/>
      <c r="BW34" s="16">
        <v>47370</v>
      </c>
      <c r="BX34" s="16">
        <v>2215.4</v>
      </c>
      <c r="BY34" s="85"/>
      <c r="BZ34" s="86"/>
      <c r="CA34" s="85">
        <v>98115</v>
      </c>
      <c r="CB34" s="86"/>
      <c r="CC34" s="16"/>
      <c r="CD34" s="16"/>
      <c r="CE34" s="16"/>
      <c r="CF34" s="18" t="s">
        <v>11</v>
      </c>
      <c r="CG34" s="16">
        <v>24759.8</v>
      </c>
      <c r="CH34" s="85"/>
      <c r="CI34" s="86"/>
      <c r="CJ34" s="16"/>
      <c r="CK34" s="16">
        <v>4415723.4000000004</v>
      </c>
      <c r="CL34" s="16"/>
      <c r="CM34" s="16"/>
      <c r="CN34" s="16"/>
      <c r="CO34" s="16"/>
      <c r="CP34" s="16"/>
      <c r="CQ34" s="16"/>
      <c r="CR34" s="16">
        <v>21244.400000000001</v>
      </c>
      <c r="CS34" s="16">
        <v>174860.1</v>
      </c>
      <c r="CT34" s="16"/>
      <c r="CU34" s="18" t="s">
        <v>11</v>
      </c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>
        <v>615.03</v>
      </c>
      <c r="DH34" s="16">
        <v>12900</v>
      </c>
      <c r="DI34" s="18" t="s">
        <v>11</v>
      </c>
      <c r="DJ34" s="16"/>
      <c r="DK34" s="16"/>
      <c r="DL34" s="16"/>
      <c r="DM34" s="16">
        <v>14352</v>
      </c>
      <c r="DN34" s="16">
        <v>17556.7</v>
      </c>
      <c r="DO34" s="16"/>
      <c r="DP34" s="16">
        <v>160460</v>
      </c>
      <c r="DQ34" s="16"/>
      <c r="DR34" s="16"/>
      <c r="DS34" s="16">
        <v>348981.1</v>
      </c>
      <c r="DT34" s="16"/>
      <c r="DU34" s="16"/>
      <c r="DV34" s="16"/>
      <c r="DW34" s="18" t="s">
        <v>11</v>
      </c>
      <c r="DX34" s="16">
        <v>957640</v>
      </c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8" t="s">
        <v>11</v>
      </c>
      <c r="EM34" s="16"/>
      <c r="EN34" s="16"/>
      <c r="EO34" s="16"/>
      <c r="EP34" s="16"/>
      <c r="EQ34" s="16"/>
      <c r="ER34" s="16">
        <v>5991.1</v>
      </c>
      <c r="ES34" s="16"/>
      <c r="ET34" s="16"/>
      <c r="EU34" s="16">
        <v>97619.96</v>
      </c>
    </row>
    <row r="35" spans="1:151" ht="13.5" thickBot="1" x14ac:dyDescent="0.25">
      <c r="A35" s="18" t="s">
        <v>12</v>
      </c>
      <c r="B35" s="76" t="s">
        <v>339</v>
      </c>
      <c r="C35" s="63" t="s">
        <v>326</v>
      </c>
      <c r="D35" s="16"/>
      <c r="E35" s="16"/>
      <c r="F35" s="16"/>
      <c r="G35" s="16"/>
      <c r="H35" s="16">
        <v>57592.3</v>
      </c>
      <c r="I35" s="16"/>
      <c r="J35" s="16"/>
      <c r="K35" s="16"/>
      <c r="L35" s="18" t="s">
        <v>12</v>
      </c>
      <c r="M35" s="16"/>
      <c r="N35" s="16">
        <v>220289.8</v>
      </c>
      <c r="O35" s="16"/>
      <c r="P35" s="16"/>
      <c r="Q35" s="16">
        <v>69780.5</v>
      </c>
      <c r="R35" s="16"/>
      <c r="S35" s="16">
        <v>58150</v>
      </c>
      <c r="T35" s="16"/>
      <c r="U35" s="16"/>
      <c r="V35" s="100">
        <v>576917.88</v>
      </c>
      <c r="W35" s="101"/>
      <c r="X35" s="16">
        <v>31556.5</v>
      </c>
      <c r="Y35" s="17">
        <v>1378256.3</v>
      </c>
      <c r="Z35" s="16">
        <v>63122.2</v>
      </c>
      <c r="AA35" s="18" t="s">
        <v>12</v>
      </c>
      <c r="AB35" s="16"/>
      <c r="AC35" s="16"/>
      <c r="AD35" s="16"/>
      <c r="AE35" s="16"/>
      <c r="AF35" s="16">
        <v>145050</v>
      </c>
      <c r="AG35" s="16">
        <v>67237.8</v>
      </c>
      <c r="AH35" s="16"/>
      <c r="AI35" s="16"/>
      <c r="AJ35" s="16"/>
      <c r="AK35" s="16"/>
      <c r="AL35" s="16">
        <v>24316.7</v>
      </c>
      <c r="AM35" s="16"/>
      <c r="AN35" s="18" t="s">
        <v>12</v>
      </c>
      <c r="AO35" s="85">
        <v>166360757.19999999</v>
      </c>
      <c r="AP35" s="86"/>
      <c r="AQ35" s="16">
        <v>122398.9</v>
      </c>
      <c r="AR35" s="16"/>
      <c r="AS35" s="16">
        <v>4447.3</v>
      </c>
      <c r="AT35" s="16"/>
      <c r="AU35" s="85">
        <v>499482.7</v>
      </c>
      <c r="AV35" s="86"/>
      <c r="AW35" s="16"/>
      <c r="AX35" s="16">
        <v>378490.4</v>
      </c>
      <c r="AY35" s="33">
        <v>309138</v>
      </c>
      <c r="AZ35" s="16">
        <v>13224.1</v>
      </c>
      <c r="BA35" s="16"/>
      <c r="BB35" s="18" t="s">
        <v>12</v>
      </c>
      <c r="BC35" s="16"/>
      <c r="BD35" s="16">
        <v>13936.4</v>
      </c>
      <c r="BE35" s="16">
        <v>2440438</v>
      </c>
      <c r="BF35" s="16"/>
      <c r="BG35" s="16"/>
      <c r="BH35" s="16"/>
      <c r="BI35" s="16">
        <v>10213.1</v>
      </c>
      <c r="BJ35" s="16">
        <v>528866.1</v>
      </c>
      <c r="BK35" s="16">
        <v>244638.6</v>
      </c>
      <c r="BL35" s="16"/>
      <c r="BM35" s="16"/>
      <c r="BN35" s="16"/>
      <c r="BO35" s="16"/>
      <c r="BP35" s="16"/>
      <c r="BQ35" s="18" t="s">
        <v>12</v>
      </c>
      <c r="BR35" s="16"/>
      <c r="BS35" s="16"/>
      <c r="BT35" s="16"/>
      <c r="BU35" s="16">
        <v>29214.7</v>
      </c>
      <c r="BV35" s="16">
        <v>4000</v>
      </c>
      <c r="BW35" s="16"/>
      <c r="BX35" s="16">
        <v>76436.100000000006</v>
      </c>
      <c r="BY35" s="85"/>
      <c r="BZ35" s="86"/>
      <c r="CA35" s="85">
        <v>391292</v>
      </c>
      <c r="CB35" s="86"/>
      <c r="CC35" s="16"/>
      <c r="CD35" s="16"/>
      <c r="CE35" s="16"/>
      <c r="CF35" s="18" t="s">
        <v>12</v>
      </c>
      <c r="CG35" s="16"/>
      <c r="CH35" s="85">
        <v>43370.8</v>
      </c>
      <c r="CI35" s="86"/>
      <c r="CJ35" s="16"/>
      <c r="CK35" s="16"/>
      <c r="CL35" s="16">
        <v>156853.4</v>
      </c>
      <c r="CM35" s="16"/>
      <c r="CN35" s="16"/>
      <c r="CO35" s="16"/>
      <c r="CP35" s="16"/>
      <c r="CQ35" s="16">
        <v>20000</v>
      </c>
      <c r="CR35" s="16">
        <v>104071</v>
      </c>
      <c r="CS35" s="16"/>
      <c r="CT35" s="16">
        <v>5045</v>
      </c>
      <c r="CU35" s="18" t="s">
        <v>12</v>
      </c>
      <c r="CV35" s="16">
        <v>37794.400000000001</v>
      </c>
      <c r="CW35" s="16">
        <v>28795</v>
      </c>
      <c r="CX35" s="16">
        <v>10568.5</v>
      </c>
      <c r="CY35" s="16">
        <v>18900</v>
      </c>
      <c r="CZ35" s="16">
        <v>1000</v>
      </c>
      <c r="DA35" s="16">
        <v>20446</v>
      </c>
      <c r="DB35" s="16"/>
      <c r="DC35" s="16"/>
      <c r="DD35" s="16">
        <v>274176.90000000002</v>
      </c>
      <c r="DE35" s="16"/>
      <c r="DF35" s="16">
        <v>9471.2999999999993</v>
      </c>
      <c r="DG35" s="16">
        <v>171505.3</v>
      </c>
      <c r="DH35" s="16">
        <v>17669.599999999999</v>
      </c>
      <c r="DI35" s="18" t="s">
        <v>12</v>
      </c>
      <c r="DJ35" s="16"/>
      <c r="DK35" s="16"/>
      <c r="DL35" s="16">
        <v>317419.5</v>
      </c>
      <c r="DM35" s="16">
        <v>32301</v>
      </c>
      <c r="DN35" s="16">
        <v>1810165.8</v>
      </c>
      <c r="DO35" s="16"/>
      <c r="DP35" s="16"/>
      <c r="DQ35" s="16"/>
      <c r="DR35" s="16"/>
      <c r="DS35" s="16"/>
      <c r="DT35" s="16">
        <v>2071.7199999999998</v>
      </c>
      <c r="DU35" s="16"/>
      <c r="DV35" s="16"/>
      <c r="DW35" s="18" t="s">
        <v>12</v>
      </c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>
        <v>45008420</v>
      </c>
      <c r="EK35" s="16">
        <v>11269</v>
      </c>
      <c r="EL35" s="18" t="s">
        <v>12</v>
      </c>
      <c r="EM35" s="16"/>
      <c r="EN35" s="16">
        <v>3500</v>
      </c>
      <c r="EO35" s="16">
        <v>11409.3</v>
      </c>
      <c r="EP35" s="16">
        <v>14802.5</v>
      </c>
      <c r="EQ35" s="16">
        <v>26047.5</v>
      </c>
      <c r="ER35" s="16"/>
      <c r="ES35" s="16"/>
      <c r="ET35" s="16">
        <v>28607.599999999999</v>
      </c>
      <c r="EU35" s="16"/>
    </row>
    <row r="36" spans="1:151" ht="13.5" thickBot="1" x14ac:dyDescent="0.25">
      <c r="A36" s="18" t="s">
        <v>13</v>
      </c>
      <c r="B36" s="76" t="s">
        <v>340</v>
      </c>
      <c r="C36" s="63" t="s">
        <v>326</v>
      </c>
      <c r="D36" s="16"/>
      <c r="E36" s="16"/>
      <c r="F36" s="16"/>
      <c r="G36" s="16"/>
      <c r="H36" s="16"/>
      <c r="I36" s="16">
        <v>10025.9</v>
      </c>
      <c r="J36" s="16"/>
      <c r="K36" s="16"/>
      <c r="L36" s="18" t="s">
        <v>13</v>
      </c>
      <c r="M36" s="16"/>
      <c r="N36" s="16">
        <v>5728</v>
      </c>
      <c r="O36" s="16">
        <v>3336.8</v>
      </c>
      <c r="P36" s="16"/>
      <c r="Q36" s="16"/>
      <c r="R36" s="16"/>
      <c r="S36" s="16">
        <v>300</v>
      </c>
      <c r="T36" s="16"/>
      <c r="U36" s="16"/>
      <c r="V36" s="100"/>
      <c r="W36" s="101"/>
      <c r="X36" s="16"/>
      <c r="Y36" s="17">
        <v>3368.4</v>
      </c>
      <c r="Z36" s="16">
        <v>384.2</v>
      </c>
      <c r="AA36" s="18" t="s">
        <v>13</v>
      </c>
      <c r="AB36" s="16"/>
      <c r="AC36" s="16"/>
      <c r="AD36" s="16"/>
      <c r="AE36" s="16">
        <v>32021.3</v>
      </c>
      <c r="AF36" s="16"/>
      <c r="AG36" s="16">
        <v>797</v>
      </c>
      <c r="AH36" s="16"/>
      <c r="AI36" s="16"/>
      <c r="AJ36" s="16"/>
      <c r="AK36" s="16"/>
      <c r="AL36" s="16"/>
      <c r="AM36" s="16">
        <v>429</v>
      </c>
      <c r="AN36" s="18" t="s">
        <v>13</v>
      </c>
      <c r="AO36" s="85">
        <v>1825930.7</v>
      </c>
      <c r="AP36" s="86"/>
      <c r="AQ36" s="16"/>
      <c r="AR36" s="16"/>
      <c r="AS36" s="16"/>
      <c r="AT36" s="16"/>
      <c r="AU36" s="85"/>
      <c r="AV36" s="86"/>
      <c r="AW36" s="16"/>
      <c r="AX36" s="16">
        <v>3601.5</v>
      </c>
      <c r="AY36" s="16">
        <v>80</v>
      </c>
      <c r="AZ36" s="16"/>
      <c r="BA36" s="16">
        <v>2482.6999999999998</v>
      </c>
      <c r="BB36" s="18" t="s">
        <v>13</v>
      </c>
      <c r="BC36" s="16">
        <v>3692.2</v>
      </c>
      <c r="BD36" s="16">
        <v>5608.7</v>
      </c>
      <c r="BE36" s="16">
        <v>33528</v>
      </c>
      <c r="BF36" s="16"/>
      <c r="BG36" s="16"/>
      <c r="BH36" s="16">
        <v>450</v>
      </c>
      <c r="BI36" s="16">
        <v>812.4</v>
      </c>
      <c r="BJ36" s="16"/>
      <c r="BK36" s="16"/>
      <c r="BL36" s="16">
        <v>3831</v>
      </c>
      <c r="BM36" s="16"/>
      <c r="BN36" s="16"/>
      <c r="BO36" s="16"/>
      <c r="BP36" s="16"/>
      <c r="BQ36" s="18" t="s">
        <v>13</v>
      </c>
      <c r="BR36" s="16"/>
      <c r="BS36" s="16"/>
      <c r="BT36" s="16">
        <v>185010.3</v>
      </c>
      <c r="BU36" s="16">
        <v>70</v>
      </c>
      <c r="BV36" s="16"/>
      <c r="BW36" s="16">
        <v>57000</v>
      </c>
      <c r="BX36" s="16">
        <v>2743</v>
      </c>
      <c r="BY36" s="85"/>
      <c r="BZ36" s="86"/>
      <c r="CA36" s="85">
        <v>31823</v>
      </c>
      <c r="CB36" s="86"/>
      <c r="CC36" s="16"/>
      <c r="CD36" s="16"/>
      <c r="CE36" s="16"/>
      <c r="CF36" s="18" t="s">
        <v>13</v>
      </c>
      <c r="CG36" s="16">
        <v>840</v>
      </c>
      <c r="CH36" s="85"/>
      <c r="CI36" s="86"/>
      <c r="CJ36" s="16">
        <v>642.6</v>
      </c>
      <c r="CK36" s="16">
        <v>2198.9</v>
      </c>
      <c r="CL36" s="16"/>
      <c r="CM36" s="16"/>
      <c r="CN36" s="16"/>
      <c r="CO36" s="16"/>
      <c r="CP36" s="16"/>
      <c r="CQ36" s="16"/>
      <c r="CR36" s="16"/>
      <c r="CS36" s="16">
        <v>5170.3</v>
      </c>
      <c r="CT36" s="16">
        <v>3805.9</v>
      </c>
      <c r="CU36" s="18" t="s">
        <v>13</v>
      </c>
      <c r="CV36" s="16"/>
      <c r="CW36" s="16"/>
      <c r="CX36" s="16"/>
      <c r="CY36" s="16"/>
      <c r="CZ36" s="16"/>
      <c r="DA36" s="16">
        <v>3000</v>
      </c>
      <c r="DB36" s="16">
        <v>0.2</v>
      </c>
      <c r="DC36" s="16"/>
      <c r="DD36" s="16"/>
      <c r="DE36" s="16"/>
      <c r="DF36" s="16">
        <v>76.8</v>
      </c>
      <c r="DG36" s="16"/>
      <c r="DH36" s="16">
        <v>72</v>
      </c>
      <c r="DI36" s="18" t="s">
        <v>13</v>
      </c>
      <c r="DJ36" s="16"/>
      <c r="DK36" s="16">
        <v>10577.8</v>
      </c>
      <c r="DL36" s="16">
        <v>1638.6</v>
      </c>
      <c r="DM36" s="16"/>
      <c r="DN36" s="16">
        <v>296988.79999999999</v>
      </c>
      <c r="DO36" s="16"/>
      <c r="DP36" s="16">
        <v>86654</v>
      </c>
      <c r="DQ36" s="16"/>
      <c r="DR36" s="16"/>
      <c r="DS36" s="16">
        <v>43786.6</v>
      </c>
      <c r="DT36" s="16"/>
      <c r="DU36" s="16"/>
      <c r="DV36" s="16">
        <v>12168.2</v>
      </c>
      <c r="DW36" s="18" t="s">
        <v>13</v>
      </c>
      <c r="DX36" s="16">
        <v>25777.599999999999</v>
      </c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>
        <v>697470</v>
      </c>
      <c r="EK36" s="16">
        <v>4.5</v>
      </c>
      <c r="EL36" s="18" t="s">
        <v>13</v>
      </c>
      <c r="EM36" s="16"/>
      <c r="EN36" s="16"/>
      <c r="EO36" s="16"/>
      <c r="EP36" s="16"/>
      <c r="EQ36" s="16" t="s">
        <v>137</v>
      </c>
      <c r="ER36" s="16">
        <v>8970.4</v>
      </c>
      <c r="ES36" s="16"/>
      <c r="ET36" s="16"/>
      <c r="EU36" s="16">
        <v>97162</v>
      </c>
    </row>
    <row r="37" spans="1:151" ht="13.5" thickBot="1" x14ac:dyDescent="0.25">
      <c r="A37" s="18" t="s">
        <v>14</v>
      </c>
      <c r="B37" s="76" t="s">
        <v>341</v>
      </c>
      <c r="C37" s="63" t="s">
        <v>326</v>
      </c>
      <c r="D37" s="16"/>
      <c r="E37" s="16"/>
      <c r="F37" s="16"/>
      <c r="G37" s="16"/>
      <c r="H37" s="16"/>
      <c r="I37" s="16"/>
      <c r="J37" s="16"/>
      <c r="K37" s="16"/>
      <c r="L37" s="18" t="s">
        <v>14</v>
      </c>
      <c r="M37" s="16"/>
      <c r="N37" s="16"/>
      <c r="O37" s="16"/>
      <c r="P37" s="16"/>
      <c r="Q37" s="16"/>
      <c r="R37" s="16"/>
      <c r="S37" s="16"/>
      <c r="T37" s="16"/>
      <c r="U37" s="16"/>
      <c r="V37" s="100"/>
      <c r="W37" s="101"/>
      <c r="X37" s="16"/>
      <c r="Y37" s="17"/>
      <c r="Z37" s="16">
        <v>6740.4</v>
      </c>
      <c r="AA37" s="18" t="s">
        <v>14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8" t="s">
        <v>14</v>
      </c>
      <c r="AO37" s="85">
        <v>1056659</v>
      </c>
      <c r="AP37" s="86"/>
      <c r="AQ37" s="16"/>
      <c r="AR37" s="16"/>
      <c r="AS37" s="16"/>
      <c r="AT37" s="16"/>
      <c r="AU37" s="85"/>
      <c r="AV37" s="86"/>
      <c r="AW37" s="16"/>
      <c r="AX37" s="16"/>
      <c r="AY37" s="16"/>
      <c r="AZ37" s="16"/>
      <c r="BA37" s="16"/>
      <c r="BB37" s="18" t="s">
        <v>14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8" t="s">
        <v>14</v>
      </c>
      <c r="BR37" s="16"/>
      <c r="BS37" s="16"/>
      <c r="BT37" s="16"/>
      <c r="BU37" s="16"/>
      <c r="BV37" s="16"/>
      <c r="BW37" s="16"/>
      <c r="BX37" s="16"/>
      <c r="BY37" s="85"/>
      <c r="BZ37" s="86"/>
      <c r="CA37" s="85"/>
      <c r="CB37" s="86"/>
      <c r="CC37" s="16"/>
      <c r="CD37" s="16"/>
      <c r="CE37" s="16"/>
      <c r="CF37" s="18" t="s">
        <v>14</v>
      </c>
      <c r="CG37" s="16"/>
      <c r="CH37" s="85"/>
      <c r="CI37" s="86"/>
      <c r="CJ37" s="16"/>
      <c r="CK37" s="16"/>
      <c r="CL37" s="16"/>
      <c r="CM37" s="16"/>
      <c r="CN37" s="16"/>
      <c r="CO37" s="16"/>
      <c r="CP37" s="16"/>
      <c r="CQ37" s="16"/>
      <c r="CR37" s="16"/>
      <c r="CS37" s="16">
        <v>32226</v>
      </c>
      <c r="CT37" s="16"/>
      <c r="CU37" s="18" t="s">
        <v>14</v>
      </c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8" t="s">
        <v>14</v>
      </c>
      <c r="DJ37" s="16"/>
      <c r="DK37" s="16"/>
      <c r="DL37" s="16"/>
      <c r="DM37" s="16">
        <v>58504</v>
      </c>
      <c r="DN37" s="16"/>
      <c r="DO37" s="16"/>
      <c r="DP37" s="16"/>
      <c r="DQ37" s="16"/>
      <c r="DR37" s="16"/>
      <c r="DS37" s="16"/>
      <c r="DT37" s="16"/>
      <c r="DU37" s="16"/>
      <c r="DV37" s="16"/>
      <c r="DW37" s="18" t="s">
        <v>14</v>
      </c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8" t="s">
        <v>14</v>
      </c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ht="13.5" thickBot="1" x14ac:dyDescent="0.25">
      <c r="A38" s="18" t="s">
        <v>15</v>
      </c>
      <c r="B38" s="76" t="s">
        <v>342</v>
      </c>
      <c r="C38" s="63" t="s">
        <v>326</v>
      </c>
      <c r="D38" s="16"/>
      <c r="E38" s="16"/>
      <c r="F38" s="16"/>
      <c r="G38" s="16"/>
      <c r="H38" s="16"/>
      <c r="I38" s="16"/>
      <c r="J38" s="16"/>
      <c r="K38" s="16"/>
      <c r="L38" s="18" t="s">
        <v>15</v>
      </c>
      <c r="M38" s="16"/>
      <c r="N38" s="16"/>
      <c r="O38" s="16"/>
      <c r="P38" s="16"/>
      <c r="Q38" s="16"/>
      <c r="R38" s="16"/>
      <c r="S38" s="16"/>
      <c r="T38" s="16"/>
      <c r="U38" s="16"/>
      <c r="V38" s="100"/>
      <c r="W38" s="101"/>
      <c r="X38" s="16"/>
      <c r="Y38" s="17"/>
      <c r="Z38" s="16"/>
      <c r="AA38" s="18" t="s">
        <v>15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8" t="s">
        <v>15</v>
      </c>
      <c r="AO38" s="85"/>
      <c r="AP38" s="86"/>
      <c r="AQ38" s="16"/>
      <c r="AR38" s="16"/>
      <c r="AS38" s="16"/>
      <c r="AT38" s="16"/>
      <c r="AU38" s="85"/>
      <c r="AV38" s="86"/>
      <c r="AW38" s="16"/>
      <c r="AX38" s="16"/>
      <c r="AY38" s="16"/>
      <c r="AZ38" s="16"/>
      <c r="BA38" s="16"/>
      <c r="BB38" s="18" t="s">
        <v>15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8" t="s">
        <v>15</v>
      </c>
      <c r="BR38" s="16"/>
      <c r="BS38" s="16"/>
      <c r="BT38" s="16"/>
      <c r="BU38" s="16"/>
      <c r="BV38" s="16"/>
      <c r="BW38" s="16"/>
      <c r="BX38" s="16"/>
      <c r="BY38" s="85"/>
      <c r="BZ38" s="86"/>
      <c r="CA38" s="85"/>
      <c r="CB38" s="86"/>
      <c r="CC38" s="16"/>
      <c r="CD38" s="16"/>
      <c r="CE38" s="16"/>
      <c r="CF38" s="18" t="s">
        <v>15</v>
      </c>
      <c r="CG38" s="16"/>
      <c r="CH38" s="85"/>
      <c r="CI38" s="86"/>
      <c r="CJ38" s="16"/>
      <c r="CK38" s="16"/>
      <c r="CL38" s="16"/>
      <c r="CM38" s="16"/>
      <c r="CN38" s="16"/>
      <c r="CO38" s="16"/>
      <c r="CP38" s="16"/>
      <c r="CQ38" s="16"/>
      <c r="CR38" s="16"/>
      <c r="CS38" s="16">
        <v>191233.6</v>
      </c>
      <c r="CT38" s="16"/>
      <c r="CU38" s="18" t="s">
        <v>15</v>
      </c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8" t="s">
        <v>15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8" t="s">
        <v>15</v>
      </c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8" t="s">
        <v>15</v>
      </c>
      <c r="EM38" s="16"/>
      <c r="EN38" s="16"/>
      <c r="EO38" s="16"/>
      <c r="EP38" s="16"/>
      <c r="EQ38" s="16"/>
      <c r="ER38" s="16"/>
      <c r="ES38" s="16"/>
      <c r="ET38" s="16"/>
      <c r="EU38" s="16"/>
    </row>
    <row r="39" spans="1:151" ht="13.5" thickBot="1" x14ac:dyDescent="0.25">
      <c r="A39" s="18" t="s">
        <v>16</v>
      </c>
      <c r="B39" s="76" t="s">
        <v>343</v>
      </c>
      <c r="C39" s="63" t="s">
        <v>326</v>
      </c>
      <c r="D39" s="16">
        <v>1436</v>
      </c>
      <c r="E39" s="16">
        <v>237.1</v>
      </c>
      <c r="F39" s="16"/>
      <c r="G39" s="16">
        <v>1972</v>
      </c>
      <c r="H39" s="16"/>
      <c r="I39" s="16">
        <v>2133.4</v>
      </c>
      <c r="J39" s="16"/>
      <c r="K39" s="16"/>
      <c r="L39" s="18" t="s">
        <v>16</v>
      </c>
      <c r="M39" s="16">
        <v>625000</v>
      </c>
      <c r="N39" s="16"/>
      <c r="O39" s="16"/>
      <c r="P39" s="16">
        <v>1200</v>
      </c>
      <c r="Q39" s="16"/>
      <c r="R39" s="16">
        <v>179.2</v>
      </c>
      <c r="S39" s="16"/>
      <c r="T39" s="16">
        <v>683.2</v>
      </c>
      <c r="U39" s="16"/>
      <c r="V39" s="100"/>
      <c r="W39" s="101"/>
      <c r="X39" s="16">
        <v>279.7</v>
      </c>
      <c r="Y39" s="17"/>
      <c r="Z39" s="16">
        <v>934.5</v>
      </c>
      <c r="AA39" s="18" t="s">
        <v>16</v>
      </c>
      <c r="AB39" s="16">
        <v>653.20000000000005</v>
      </c>
      <c r="AC39" s="16">
        <v>2405</v>
      </c>
      <c r="AD39" s="16">
        <v>107</v>
      </c>
      <c r="AE39" s="16">
        <v>6401.5</v>
      </c>
      <c r="AF39" s="16">
        <v>1500</v>
      </c>
      <c r="AG39" s="16">
        <v>1355.7</v>
      </c>
      <c r="AH39" s="16"/>
      <c r="AI39" s="16">
        <v>1626.4</v>
      </c>
      <c r="AJ39" s="16"/>
      <c r="AK39" s="16">
        <v>2147.04</v>
      </c>
      <c r="AL39" s="16">
        <v>470.6</v>
      </c>
      <c r="AM39" s="16">
        <v>706</v>
      </c>
      <c r="AN39" s="18" t="s">
        <v>16</v>
      </c>
      <c r="AO39" s="85">
        <v>25400.7</v>
      </c>
      <c r="AP39" s="86"/>
      <c r="AQ39" s="16">
        <v>187.2</v>
      </c>
      <c r="AR39" s="16"/>
      <c r="AS39" s="16">
        <v>439.2</v>
      </c>
      <c r="AT39" s="16">
        <v>27552.15</v>
      </c>
      <c r="AU39" s="85">
        <v>1077.5999999999999</v>
      </c>
      <c r="AV39" s="86"/>
      <c r="AW39" s="16"/>
      <c r="AX39" s="16">
        <v>535</v>
      </c>
      <c r="AY39" s="16">
        <v>114</v>
      </c>
      <c r="AZ39" s="16">
        <v>189.5</v>
      </c>
      <c r="BA39" s="16">
        <v>2936.3</v>
      </c>
      <c r="BB39" s="18" t="s">
        <v>16</v>
      </c>
      <c r="BC39" s="16">
        <v>3161.6</v>
      </c>
      <c r="BD39" s="16">
        <v>1103.2</v>
      </c>
      <c r="BE39" s="16">
        <v>2351</v>
      </c>
      <c r="BF39" s="16">
        <v>13796.7</v>
      </c>
      <c r="BG39" s="16">
        <v>5074.6000000000004</v>
      </c>
      <c r="BH39" s="16"/>
      <c r="BI39" s="16">
        <v>287</v>
      </c>
      <c r="BJ39" s="16">
        <v>876.1</v>
      </c>
      <c r="BK39" s="16">
        <v>76.400000000000006</v>
      </c>
      <c r="BL39" s="16">
        <v>604.1</v>
      </c>
      <c r="BM39" s="16">
        <v>5123.8999999999996</v>
      </c>
      <c r="BN39" s="16"/>
      <c r="BO39" s="16"/>
      <c r="BP39" s="16">
        <v>1125</v>
      </c>
      <c r="BQ39" s="18" t="s">
        <v>16</v>
      </c>
      <c r="BR39" s="16"/>
      <c r="BS39" s="16">
        <v>144</v>
      </c>
      <c r="BT39" s="16">
        <v>1453.7</v>
      </c>
      <c r="BU39" s="16">
        <v>1099.4000000000001</v>
      </c>
      <c r="BV39" s="16">
        <v>235</v>
      </c>
      <c r="BW39" s="16">
        <v>983.2</v>
      </c>
      <c r="BX39" s="16">
        <v>763.5</v>
      </c>
      <c r="BY39" s="85">
        <v>1244</v>
      </c>
      <c r="BZ39" s="86"/>
      <c r="CA39" s="85">
        <v>10531</v>
      </c>
      <c r="CB39" s="86"/>
      <c r="CC39" s="16"/>
      <c r="CD39" s="16"/>
      <c r="CE39" s="16"/>
      <c r="CF39" s="18" t="s">
        <v>16</v>
      </c>
      <c r="CG39" s="16">
        <v>2896.7</v>
      </c>
      <c r="CH39" s="85"/>
      <c r="CI39" s="86"/>
      <c r="CJ39" s="16">
        <v>95.2</v>
      </c>
      <c r="CK39" s="16">
        <v>15455.8</v>
      </c>
      <c r="CL39" s="16"/>
      <c r="CM39" s="16"/>
      <c r="CN39" s="16"/>
      <c r="CO39" s="16">
        <v>120.4</v>
      </c>
      <c r="CP39" s="16"/>
      <c r="CQ39" s="16">
        <v>370.8</v>
      </c>
      <c r="CR39" s="16">
        <v>690.2</v>
      </c>
      <c r="CS39" s="16"/>
      <c r="CT39" s="16">
        <v>445.4</v>
      </c>
      <c r="CU39" s="18" t="s">
        <v>16</v>
      </c>
      <c r="CV39" s="16">
        <v>556</v>
      </c>
      <c r="CW39" s="16">
        <v>610</v>
      </c>
      <c r="CX39" s="16"/>
      <c r="CY39" s="16">
        <v>250</v>
      </c>
      <c r="CZ39" s="16">
        <v>663.3</v>
      </c>
      <c r="DA39" s="16"/>
      <c r="DB39" s="16">
        <v>0.2</v>
      </c>
      <c r="DC39" s="16"/>
      <c r="DD39" s="16"/>
      <c r="DE39" s="16"/>
      <c r="DF39" s="16"/>
      <c r="DG39" s="16">
        <v>432.1</v>
      </c>
      <c r="DH39" s="16"/>
      <c r="DI39" s="18" t="s">
        <v>16</v>
      </c>
      <c r="DJ39" s="16"/>
      <c r="DK39" s="16">
        <v>860.9</v>
      </c>
      <c r="DL39" s="16">
        <v>1954.1</v>
      </c>
      <c r="DM39" s="16">
        <v>1379</v>
      </c>
      <c r="DN39" s="16">
        <v>6051.3</v>
      </c>
      <c r="DO39" s="16"/>
      <c r="DP39" s="16">
        <v>11551</v>
      </c>
      <c r="DQ39" s="16"/>
      <c r="DR39" s="16">
        <v>100</v>
      </c>
      <c r="DS39" s="16">
        <v>5184.8999999999996</v>
      </c>
      <c r="DT39" s="16"/>
      <c r="DU39" s="16"/>
      <c r="DV39" s="16">
        <v>402.2</v>
      </c>
      <c r="DW39" s="18" t="s">
        <v>16</v>
      </c>
      <c r="DX39" s="16">
        <v>9360.1</v>
      </c>
      <c r="DY39" s="16"/>
      <c r="DZ39" s="16"/>
      <c r="EA39" s="16">
        <v>187</v>
      </c>
      <c r="EB39" s="16"/>
      <c r="EC39" s="16"/>
      <c r="ED39" s="16"/>
      <c r="EE39" s="16"/>
      <c r="EF39" s="16"/>
      <c r="EG39" s="16"/>
      <c r="EH39" s="16"/>
      <c r="EI39" s="16"/>
      <c r="EJ39" s="16">
        <v>224800</v>
      </c>
      <c r="EK39" s="16"/>
      <c r="EL39" s="18" t="s">
        <v>16</v>
      </c>
      <c r="EM39" s="16">
        <v>768.5</v>
      </c>
      <c r="EN39" s="16"/>
      <c r="EO39" s="16"/>
      <c r="EP39" s="16">
        <v>0.56000000000000005</v>
      </c>
      <c r="EQ39" s="16">
        <v>479.4</v>
      </c>
      <c r="ER39" s="16">
        <v>363</v>
      </c>
      <c r="ES39" s="16"/>
      <c r="ET39" s="16">
        <v>313</v>
      </c>
      <c r="EU39" s="16">
        <v>7498.62</v>
      </c>
    </row>
    <row r="40" spans="1:151" ht="13.5" thickBot="1" x14ac:dyDescent="0.25">
      <c r="A40" s="18" t="s">
        <v>17</v>
      </c>
      <c r="B40" s="76" t="s">
        <v>344</v>
      </c>
      <c r="C40" s="63" t="s">
        <v>326</v>
      </c>
      <c r="D40" s="16"/>
      <c r="E40" s="16"/>
      <c r="F40" s="16"/>
      <c r="G40" s="16">
        <v>73000</v>
      </c>
      <c r="H40" s="16"/>
      <c r="I40" s="16"/>
      <c r="J40" s="16">
        <v>88202.1</v>
      </c>
      <c r="K40" s="16"/>
      <c r="L40" s="18" t="s">
        <v>17</v>
      </c>
      <c r="M40" s="16"/>
      <c r="N40" s="16">
        <v>15875.1</v>
      </c>
      <c r="O40" s="16"/>
      <c r="P40" s="16"/>
      <c r="Q40" s="16"/>
      <c r="R40" s="16">
        <v>2800</v>
      </c>
      <c r="S40" s="16"/>
      <c r="T40" s="16"/>
      <c r="U40" s="16">
        <v>1281.7</v>
      </c>
      <c r="V40" s="100">
        <v>5000</v>
      </c>
      <c r="W40" s="101"/>
      <c r="X40" s="16"/>
      <c r="Y40" s="17"/>
      <c r="Z40" s="16"/>
      <c r="AA40" s="18" t="s">
        <v>17</v>
      </c>
      <c r="AB40" s="16"/>
      <c r="AC40" s="16"/>
      <c r="AD40" s="16"/>
      <c r="AE40" s="16">
        <v>85256</v>
      </c>
      <c r="AF40" s="16">
        <v>500</v>
      </c>
      <c r="AG40" s="16">
        <v>40203</v>
      </c>
      <c r="AH40" s="16">
        <v>2132</v>
      </c>
      <c r="AI40" s="16"/>
      <c r="AJ40" s="16"/>
      <c r="AK40" s="16">
        <v>446961.26</v>
      </c>
      <c r="AL40" s="16">
        <v>2350.8000000000002</v>
      </c>
      <c r="AM40" s="16">
        <v>5500</v>
      </c>
      <c r="AN40" s="18" t="s">
        <v>17</v>
      </c>
      <c r="AO40" s="85">
        <v>6789995.5</v>
      </c>
      <c r="AP40" s="86"/>
      <c r="AQ40" s="16"/>
      <c r="AR40" s="16"/>
      <c r="AS40" s="16"/>
      <c r="AT40" s="16">
        <v>548562.03</v>
      </c>
      <c r="AU40" s="85"/>
      <c r="AV40" s="86"/>
      <c r="AW40" s="16"/>
      <c r="AX40" s="16">
        <v>1128.7</v>
      </c>
      <c r="AY40" s="16">
        <v>8313.4</v>
      </c>
      <c r="AZ40" s="16"/>
      <c r="BA40" s="16">
        <v>49153.1</v>
      </c>
      <c r="BB40" s="18" t="s">
        <v>17</v>
      </c>
      <c r="BC40" s="16"/>
      <c r="BD40" s="16"/>
      <c r="BE40" s="16">
        <v>328020.40000000002</v>
      </c>
      <c r="BF40" s="16"/>
      <c r="BG40" s="16">
        <v>12873</v>
      </c>
      <c r="BH40" s="16"/>
      <c r="BI40" s="16"/>
      <c r="BJ40" s="16"/>
      <c r="BK40" s="16">
        <v>12645.5</v>
      </c>
      <c r="BL40" s="16"/>
      <c r="BM40" s="16">
        <v>2507922.2000000002</v>
      </c>
      <c r="BN40" s="16">
        <v>250</v>
      </c>
      <c r="BO40" s="16"/>
      <c r="BP40" s="16"/>
      <c r="BQ40" s="18" t="s">
        <v>17</v>
      </c>
      <c r="BR40" s="16"/>
      <c r="BS40" s="16"/>
      <c r="BT40" s="16"/>
      <c r="BU40" s="16">
        <v>13413.6</v>
      </c>
      <c r="BV40" s="16">
        <v>974.7</v>
      </c>
      <c r="BW40" s="16">
        <v>18</v>
      </c>
      <c r="BX40" s="16"/>
      <c r="BY40" s="85"/>
      <c r="BZ40" s="86"/>
      <c r="CA40" s="85">
        <v>941265</v>
      </c>
      <c r="CB40" s="86"/>
      <c r="CC40" s="16"/>
      <c r="CD40" s="16"/>
      <c r="CE40" s="16"/>
      <c r="CF40" s="18" t="s">
        <v>17</v>
      </c>
      <c r="CG40" s="16"/>
      <c r="CH40" s="85"/>
      <c r="CI40" s="86"/>
      <c r="CJ40" s="16">
        <v>8</v>
      </c>
      <c r="CK40" s="16"/>
      <c r="CL40" s="16">
        <v>16440.2</v>
      </c>
      <c r="CM40" s="16">
        <v>14885.6</v>
      </c>
      <c r="CN40" s="16">
        <v>53881.7</v>
      </c>
      <c r="CO40" s="16">
        <v>14955.8</v>
      </c>
      <c r="CP40" s="16">
        <v>10961.8</v>
      </c>
      <c r="CQ40" s="16">
        <v>2825.5</v>
      </c>
      <c r="CR40" s="16">
        <v>6571.8</v>
      </c>
      <c r="CS40" s="50"/>
      <c r="CT40" s="16">
        <v>7054</v>
      </c>
      <c r="CU40" s="18" t="s">
        <v>17</v>
      </c>
      <c r="CV40" s="50"/>
      <c r="CW40" s="16">
        <v>8</v>
      </c>
      <c r="CX40" s="16"/>
      <c r="CY40" s="16"/>
      <c r="CZ40" s="16"/>
      <c r="DA40" s="16"/>
      <c r="DB40" s="50"/>
      <c r="DC40" s="16"/>
      <c r="DD40" s="16"/>
      <c r="DE40" s="16"/>
      <c r="DF40" s="16"/>
      <c r="DG40" s="16">
        <v>9148.9</v>
      </c>
      <c r="DH40" s="16"/>
      <c r="DI40" s="18" t="s">
        <v>17</v>
      </c>
      <c r="DJ40" s="16"/>
      <c r="DK40" s="16"/>
      <c r="DL40" s="16"/>
      <c r="DM40" s="16"/>
      <c r="DN40" s="16"/>
      <c r="DO40" s="16"/>
      <c r="DP40" s="16">
        <v>1424302</v>
      </c>
      <c r="DQ40" s="16">
        <v>3290.5</v>
      </c>
      <c r="DR40" s="16"/>
      <c r="DS40" s="16"/>
      <c r="DT40" s="16"/>
      <c r="DU40" s="16"/>
      <c r="DV40" s="16"/>
      <c r="DW40" s="18" t="s">
        <v>17</v>
      </c>
      <c r="DX40" s="16">
        <v>370923.8</v>
      </c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>
        <v>3609360</v>
      </c>
      <c r="EK40" s="16"/>
      <c r="EL40" s="18" t="s">
        <v>17</v>
      </c>
      <c r="EM40" s="16"/>
      <c r="EN40" s="16"/>
      <c r="EO40" s="16"/>
      <c r="EP40" s="16"/>
      <c r="EQ40" s="16"/>
      <c r="ER40" s="16"/>
      <c r="ES40" s="16"/>
      <c r="ET40" s="16">
        <v>8464</v>
      </c>
      <c r="EU40" s="16"/>
    </row>
    <row r="41" spans="1:151" ht="13.5" thickBot="1" x14ac:dyDescent="0.25">
      <c r="A41" s="18" t="s">
        <v>18</v>
      </c>
      <c r="B41" s="76" t="s">
        <v>345</v>
      </c>
      <c r="C41" s="63" t="s">
        <v>326</v>
      </c>
      <c r="D41" s="16"/>
      <c r="E41" s="16"/>
      <c r="F41" s="16"/>
      <c r="G41" s="16"/>
      <c r="H41" s="16"/>
      <c r="I41" s="16"/>
      <c r="J41" s="16">
        <v>120673.60000000001</v>
      </c>
      <c r="K41" s="16"/>
      <c r="L41" s="18" t="s">
        <v>18</v>
      </c>
      <c r="M41" s="16"/>
      <c r="N41" s="16"/>
      <c r="O41" s="16"/>
      <c r="P41" s="16"/>
      <c r="Q41" s="16"/>
      <c r="R41" s="16"/>
      <c r="S41" s="16"/>
      <c r="T41" s="16"/>
      <c r="U41" s="16">
        <v>3771.3</v>
      </c>
      <c r="V41" s="100"/>
      <c r="W41" s="101"/>
      <c r="X41" s="16"/>
      <c r="Y41" s="17"/>
      <c r="Z41" s="16">
        <v>21648.5</v>
      </c>
      <c r="AA41" s="18" t="s">
        <v>18</v>
      </c>
      <c r="AB41" s="16"/>
      <c r="AC41" s="16"/>
      <c r="AD41" s="16"/>
      <c r="AE41" s="16">
        <v>182170.4</v>
      </c>
      <c r="AF41" s="16"/>
      <c r="AG41" s="16"/>
      <c r="AH41" s="16"/>
      <c r="AI41" s="16">
        <v>139908</v>
      </c>
      <c r="AJ41" s="16"/>
      <c r="AK41" s="16"/>
      <c r="AL41" s="16">
        <v>9045.7999999999993</v>
      </c>
      <c r="AM41" s="16"/>
      <c r="AN41" s="18" t="s">
        <v>18</v>
      </c>
      <c r="AO41" s="85"/>
      <c r="AP41" s="86"/>
      <c r="AQ41" s="16"/>
      <c r="AR41" s="16"/>
      <c r="AS41" s="16"/>
      <c r="AT41" s="16">
        <v>1058862.5900000001</v>
      </c>
      <c r="AU41" s="85"/>
      <c r="AV41" s="86"/>
      <c r="AW41" s="16"/>
      <c r="AX41" s="16"/>
      <c r="AY41" s="16"/>
      <c r="AZ41" s="16"/>
      <c r="BA41" s="16">
        <v>103205</v>
      </c>
      <c r="BB41" s="18" t="s">
        <v>18</v>
      </c>
      <c r="BC41" s="16">
        <v>5200000</v>
      </c>
      <c r="BD41" s="16"/>
      <c r="BE41" s="16">
        <v>393471.7</v>
      </c>
      <c r="BF41" s="16"/>
      <c r="BG41" s="16"/>
      <c r="BH41" s="16"/>
      <c r="BI41" s="16"/>
      <c r="BJ41" s="16"/>
      <c r="BK41" s="16"/>
      <c r="BL41" s="16"/>
      <c r="BM41" s="16">
        <v>514648.7</v>
      </c>
      <c r="BN41" s="16"/>
      <c r="BO41" s="16"/>
      <c r="BP41" s="16"/>
      <c r="BQ41" s="18" t="s">
        <v>18</v>
      </c>
      <c r="BR41" s="16"/>
      <c r="BS41" s="16"/>
      <c r="BT41" s="16"/>
      <c r="BU41" s="16">
        <v>11462.7</v>
      </c>
      <c r="BV41" s="16">
        <v>1630.3</v>
      </c>
      <c r="BW41" s="16"/>
      <c r="BX41" s="16"/>
      <c r="BY41" s="85"/>
      <c r="BZ41" s="86"/>
      <c r="CA41" s="85">
        <f>1118489+860376</f>
        <v>1978865</v>
      </c>
      <c r="CB41" s="86"/>
      <c r="CC41" s="16"/>
      <c r="CD41" s="16"/>
      <c r="CE41" s="16"/>
      <c r="CF41" s="18" t="s">
        <v>18</v>
      </c>
      <c r="CG41" s="16"/>
      <c r="CH41" s="85"/>
      <c r="CI41" s="86"/>
      <c r="CJ41" s="16">
        <v>10041.6</v>
      </c>
      <c r="CK41" s="16"/>
      <c r="CL41" s="16">
        <v>47049.7</v>
      </c>
      <c r="CM41" s="16">
        <v>20535.400000000001</v>
      </c>
      <c r="CN41" s="16">
        <v>62946.1</v>
      </c>
      <c r="CO41" s="16">
        <v>43879.3</v>
      </c>
      <c r="CP41" s="16">
        <v>11885.1</v>
      </c>
      <c r="CQ41" s="50"/>
      <c r="CR41" s="16"/>
      <c r="CS41" s="16"/>
      <c r="CT41" s="16"/>
      <c r="CU41" s="18" t="s">
        <v>18</v>
      </c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>
        <v>16492.5</v>
      </c>
      <c r="DH41" s="16"/>
      <c r="DI41" s="18" t="s">
        <v>18</v>
      </c>
      <c r="DJ41" s="16"/>
      <c r="DK41" s="16"/>
      <c r="DL41" s="16">
        <v>26811.1</v>
      </c>
      <c r="DM41" s="16"/>
      <c r="DN41" s="16"/>
      <c r="DO41" s="16"/>
      <c r="DP41" s="16"/>
      <c r="DQ41" s="16">
        <f>4085+3404.1</f>
        <v>7489.1</v>
      </c>
      <c r="DR41" s="16"/>
      <c r="DS41" s="16"/>
      <c r="DT41" s="16"/>
      <c r="DU41" s="16"/>
      <c r="DV41" s="16"/>
      <c r="DW41" s="18" t="s">
        <v>18</v>
      </c>
      <c r="DX41" s="16">
        <v>1009228.2</v>
      </c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>
        <v>3455760</v>
      </c>
      <c r="EK41" s="16"/>
      <c r="EL41" s="18" t="s">
        <v>18</v>
      </c>
      <c r="EM41" s="16"/>
      <c r="EN41" s="16"/>
      <c r="EO41" s="16"/>
      <c r="EP41" s="16"/>
      <c r="EQ41" s="16"/>
      <c r="ER41" s="16"/>
      <c r="ES41" s="16"/>
      <c r="ET41" s="16"/>
      <c r="EU41" s="16">
        <v>144</v>
      </c>
    </row>
    <row r="42" spans="1:151" ht="13.5" thickBot="1" x14ac:dyDescent="0.25">
      <c r="A42" s="18" t="s">
        <v>146</v>
      </c>
      <c r="B42" s="76" t="s">
        <v>157</v>
      </c>
      <c r="C42" s="63" t="s">
        <v>326</v>
      </c>
      <c r="D42" s="16"/>
      <c r="E42" s="16"/>
      <c r="F42" s="16"/>
      <c r="G42" s="16"/>
      <c r="H42" s="16"/>
      <c r="I42" s="16"/>
      <c r="J42" s="16"/>
      <c r="K42" s="16"/>
      <c r="L42" s="18" t="s">
        <v>146</v>
      </c>
      <c r="M42" s="16"/>
      <c r="N42" s="16"/>
      <c r="O42" s="16"/>
      <c r="P42" s="16"/>
      <c r="Q42" s="16"/>
      <c r="R42" s="16"/>
      <c r="S42" s="16"/>
      <c r="T42" s="16"/>
      <c r="U42" s="16"/>
      <c r="V42" s="100"/>
      <c r="W42" s="101"/>
      <c r="X42" s="16"/>
      <c r="Y42" s="17"/>
      <c r="Z42" s="16"/>
      <c r="AA42" s="18" t="s">
        <v>146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8" t="s">
        <v>146</v>
      </c>
      <c r="AO42" s="85">
        <v>756065.5</v>
      </c>
      <c r="AP42" s="86"/>
      <c r="AQ42" s="16"/>
      <c r="AR42" s="16"/>
      <c r="AS42" s="16"/>
      <c r="AT42" s="16">
        <v>7339554.7999999998</v>
      </c>
      <c r="AU42" s="85"/>
      <c r="AV42" s="86"/>
      <c r="AW42" s="16"/>
      <c r="AX42" s="16"/>
      <c r="AY42" s="16">
        <v>17794.900000000001</v>
      </c>
      <c r="AZ42" s="16"/>
      <c r="BA42" s="16">
        <v>224205</v>
      </c>
      <c r="BB42" s="18" t="s">
        <v>146</v>
      </c>
      <c r="BC42" s="16"/>
      <c r="BD42" s="16"/>
      <c r="BE42" s="16">
        <v>52931.6</v>
      </c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8" t="s">
        <v>146</v>
      </c>
      <c r="BR42" s="16"/>
      <c r="BS42" s="16"/>
      <c r="BT42" s="16"/>
      <c r="BU42" s="16"/>
      <c r="BV42" s="16"/>
      <c r="BW42" s="16"/>
      <c r="BX42" s="16"/>
      <c r="BY42" s="85"/>
      <c r="BZ42" s="86"/>
      <c r="CA42" s="85"/>
      <c r="CB42" s="86"/>
      <c r="CC42" s="16"/>
      <c r="CD42" s="16"/>
      <c r="CE42" s="16"/>
      <c r="CF42" s="18" t="s">
        <v>146</v>
      </c>
      <c r="CG42" s="16"/>
      <c r="CH42" s="85"/>
      <c r="CI42" s="86"/>
      <c r="CJ42" s="16"/>
      <c r="CK42" s="16"/>
      <c r="CL42" s="16"/>
      <c r="CM42" s="16"/>
      <c r="CN42" s="16"/>
      <c r="CO42" s="16"/>
      <c r="CP42" s="16"/>
      <c r="CQ42" s="16"/>
      <c r="CR42" s="16">
        <v>44613.3</v>
      </c>
      <c r="CS42" s="16">
        <v>246482.5</v>
      </c>
      <c r="CT42" s="16"/>
      <c r="CU42" s="18" t="s">
        <v>146</v>
      </c>
      <c r="CV42" s="16"/>
      <c r="CW42" s="16"/>
      <c r="CX42" s="16"/>
      <c r="CY42" s="16"/>
      <c r="CZ42" s="16"/>
      <c r="DA42" s="16"/>
      <c r="DB42" s="16">
        <v>13401.1</v>
      </c>
      <c r="DC42" s="16"/>
      <c r="DD42" s="16"/>
      <c r="DE42" s="16"/>
      <c r="DF42" s="16"/>
      <c r="DG42" s="16"/>
      <c r="DH42" s="16"/>
      <c r="DI42" s="18" t="s">
        <v>146</v>
      </c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>
        <v>168480.9</v>
      </c>
      <c r="DW42" s="18" t="s">
        <v>146</v>
      </c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8" t="s">
        <v>146</v>
      </c>
      <c r="EM42" s="16"/>
      <c r="EN42" s="16"/>
      <c r="EO42" s="16"/>
      <c r="EP42" s="16"/>
      <c r="EQ42" s="16"/>
      <c r="ER42" s="16"/>
      <c r="ES42" s="16"/>
      <c r="ET42" s="16"/>
      <c r="EU42" s="16"/>
    </row>
    <row r="43" spans="1:151" ht="13.5" thickBot="1" x14ac:dyDescent="0.25">
      <c r="A43" s="18" t="s">
        <v>147</v>
      </c>
      <c r="B43" s="76" t="s">
        <v>346</v>
      </c>
      <c r="C43" s="63" t="s">
        <v>326</v>
      </c>
      <c r="D43" s="16">
        <v>505627.63</v>
      </c>
      <c r="E43" s="16"/>
      <c r="F43" s="16"/>
      <c r="G43" s="16"/>
      <c r="H43" s="16"/>
      <c r="I43" s="16"/>
      <c r="J43" s="16"/>
      <c r="K43" s="16"/>
      <c r="L43" s="18" t="s">
        <v>147</v>
      </c>
      <c r="M43" s="16"/>
      <c r="N43" s="25">
        <v>3946</v>
      </c>
      <c r="O43" s="16"/>
      <c r="P43" s="16"/>
      <c r="Q43" s="16"/>
      <c r="R43" s="16">
        <v>60</v>
      </c>
      <c r="S43" s="16"/>
      <c r="T43" s="16"/>
      <c r="U43" s="16"/>
      <c r="V43" s="100"/>
      <c r="W43" s="101"/>
      <c r="X43" s="16"/>
      <c r="Y43" s="17"/>
      <c r="Z43" s="16"/>
      <c r="AA43" s="18" t="s">
        <v>147</v>
      </c>
      <c r="AB43" s="16"/>
      <c r="AC43" s="16"/>
      <c r="AD43" s="16"/>
      <c r="AE43" s="16"/>
      <c r="AF43" s="16"/>
      <c r="AG43" s="25">
        <v>13520.8</v>
      </c>
      <c r="AH43" s="16"/>
      <c r="AI43" s="16"/>
      <c r="AJ43" s="16"/>
      <c r="AK43" s="25">
        <v>-6047622.0999999996</v>
      </c>
      <c r="AL43" s="16"/>
      <c r="AM43" s="16"/>
      <c r="AN43" s="18" t="s">
        <v>147</v>
      </c>
      <c r="AO43" s="85">
        <v>126</v>
      </c>
      <c r="AP43" s="86"/>
      <c r="AQ43" s="16"/>
      <c r="AR43" s="16"/>
      <c r="AS43" s="16"/>
      <c r="AT43" s="16"/>
      <c r="AU43" s="85"/>
      <c r="AV43" s="86"/>
      <c r="AW43" s="16"/>
      <c r="AX43" s="16">
        <v>4895.3999999999996</v>
      </c>
      <c r="AY43" s="16"/>
      <c r="AZ43" s="16">
        <v>3538.9</v>
      </c>
      <c r="BA43" s="16"/>
      <c r="BB43" s="18" t="s">
        <v>147</v>
      </c>
      <c r="BC43" s="16">
        <v>417472.8</v>
      </c>
      <c r="BD43" s="16"/>
      <c r="BE43" s="16"/>
      <c r="BF43" s="16"/>
      <c r="BG43" s="16">
        <v>84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8" t="s">
        <v>147</v>
      </c>
      <c r="BR43" s="16"/>
      <c r="BS43" s="16"/>
      <c r="BT43" s="25">
        <v>1301982.76</v>
      </c>
      <c r="BU43" s="16"/>
      <c r="BV43" s="16"/>
      <c r="BW43" s="16"/>
      <c r="BX43" s="16"/>
      <c r="BY43" s="85"/>
      <c r="BZ43" s="86"/>
      <c r="CA43" s="93">
        <v>3788866</v>
      </c>
      <c r="CB43" s="94"/>
      <c r="CC43" s="16"/>
      <c r="CD43" s="16"/>
      <c r="CE43" s="16"/>
      <c r="CF43" s="18" t="s">
        <v>147</v>
      </c>
      <c r="CG43" s="16"/>
      <c r="CH43" s="85"/>
      <c r="CI43" s="86"/>
      <c r="CJ43" s="16"/>
      <c r="CK43" s="16"/>
      <c r="CL43" s="16"/>
      <c r="CM43" s="16"/>
      <c r="CN43" s="16"/>
      <c r="CO43" s="16"/>
      <c r="CP43" s="16"/>
      <c r="CQ43" s="25">
        <v>2415.9</v>
      </c>
      <c r="CR43" s="16"/>
      <c r="CS43" s="16"/>
      <c r="CT43" s="51">
        <v>36.700000000000003</v>
      </c>
      <c r="CU43" s="18" t="s">
        <v>147</v>
      </c>
      <c r="CV43" s="16">
        <v>4</v>
      </c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8" t="s">
        <v>147</v>
      </c>
      <c r="DJ43" s="16"/>
      <c r="DK43" s="16"/>
      <c r="DL43" s="25">
        <v>17086.8</v>
      </c>
      <c r="DM43" s="16"/>
      <c r="DN43" s="16"/>
      <c r="DO43" s="16"/>
      <c r="DP43" s="16"/>
      <c r="DQ43" s="16"/>
      <c r="DR43" s="16"/>
      <c r="DS43" s="16">
        <v>42</v>
      </c>
      <c r="DT43" s="16"/>
      <c r="DU43" s="16"/>
      <c r="DV43" s="16"/>
      <c r="DW43" s="18" t="s">
        <v>147</v>
      </c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8" t="s">
        <v>147</v>
      </c>
      <c r="EM43" s="16"/>
      <c r="EN43" s="16"/>
      <c r="EO43" s="16"/>
      <c r="EP43" s="16"/>
      <c r="EQ43" s="16"/>
      <c r="ER43" s="16"/>
      <c r="ES43" s="16"/>
      <c r="ET43" s="25">
        <v>2400</v>
      </c>
      <c r="EU43" s="16"/>
    </row>
    <row r="44" spans="1:151" ht="13.5" thickBot="1" x14ac:dyDescent="0.25">
      <c r="A44" s="18" t="s">
        <v>148</v>
      </c>
      <c r="B44" s="76" t="s">
        <v>346</v>
      </c>
      <c r="C44" s="63" t="s">
        <v>326</v>
      </c>
      <c r="D44" s="16"/>
      <c r="E44" s="16"/>
      <c r="F44" s="16"/>
      <c r="G44" s="16"/>
      <c r="H44" s="16"/>
      <c r="I44" s="16"/>
      <c r="J44" s="16"/>
      <c r="K44" s="16"/>
      <c r="L44" s="18" t="s">
        <v>148</v>
      </c>
      <c r="M44" s="16"/>
      <c r="N44" s="25">
        <v>2000</v>
      </c>
      <c r="O44" s="16"/>
      <c r="P44" s="16"/>
      <c r="Q44" s="16"/>
      <c r="R44" s="16"/>
      <c r="S44" s="16"/>
      <c r="T44" s="16"/>
      <c r="U44" s="16"/>
      <c r="V44" s="100"/>
      <c r="W44" s="101"/>
      <c r="X44" s="16"/>
      <c r="Y44" s="17"/>
      <c r="Z44" s="16"/>
      <c r="AA44" s="18" t="s">
        <v>148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8" t="s">
        <v>148</v>
      </c>
      <c r="AO44" s="85"/>
      <c r="AP44" s="86"/>
      <c r="AQ44" s="16"/>
      <c r="AR44" s="16"/>
      <c r="AS44" s="16"/>
      <c r="AT44" s="16"/>
      <c r="AU44" s="85"/>
      <c r="AV44" s="86"/>
      <c r="AW44" s="16"/>
      <c r="AX44" s="16"/>
      <c r="AY44" s="16"/>
      <c r="AZ44" s="16"/>
      <c r="BA44" s="16"/>
      <c r="BB44" s="18" t="s">
        <v>148</v>
      </c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8" t="s">
        <v>148</v>
      </c>
      <c r="BR44" s="16"/>
      <c r="BS44" s="16"/>
      <c r="BT44" s="25">
        <v>36308.06</v>
      </c>
      <c r="BU44" s="16"/>
      <c r="BV44" s="16"/>
      <c r="BW44" s="16"/>
      <c r="BX44" s="16"/>
      <c r="BY44" s="85"/>
      <c r="BZ44" s="86"/>
      <c r="CA44" s="85">
        <v>64</v>
      </c>
      <c r="CB44" s="86"/>
      <c r="CC44" s="16"/>
      <c r="CD44" s="16"/>
      <c r="CE44" s="16"/>
      <c r="CF44" s="18" t="s">
        <v>148</v>
      </c>
      <c r="CG44" s="16"/>
      <c r="CH44" s="85"/>
      <c r="CI44" s="8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8" t="s">
        <v>148</v>
      </c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8" t="s">
        <v>148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8" t="s">
        <v>148</v>
      </c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8" t="s">
        <v>148</v>
      </c>
      <c r="EM44" s="16"/>
      <c r="EN44" s="16"/>
      <c r="EO44" s="16"/>
      <c r="EP44" s="16"/>
      <c r="EQ44" s="16"/>
      <c r="ER44" s="16"/>
      <c r="ES44" s="16"/>
      <c r="ET44" s="16"/>
      <c r="EU44" s="16"/>
    </row>
    <row r="45" spans="1:151" ht="13.5" thickBot="1" x14ac:dyDescent="0.25">
      <c r="A45" s="18" t="s">
        <v>149</v>
      </c>
      <c r="B45" s="76" t="s">
        <v>346</v>
      </c>
      <c r="C45" s="63" t="s">
        <v>326</v>
      </c>
      <c r="D45" s="16"/>
      <c r="E45" s="16"/>
      <c r="F45" s="16"/>
      <c r="G45" s="16"/>
      <c r="H45" s="16"/>
      <c r="I45" s="16"/>
      <c r="J45" s="16"/>
      <c r="K45" s="16"/>
      <c r="L45" s="18" t="s">
        <v>149</v>
      </c>
      <c r="M45" s="16"/>
      <c r="N45" s="25"/>
      <c r="O45" s="16"/>
      <c r="P45" s="16"/>
      <c r="Q45" s="16"/>
      <c r="R45" s="16"/>
      <c r="S45" s="16"/>
      <c r="T45" s="16"/>
      <c r="U45" s="16"/>
      <c r="V45" s="106"/>
      <c r="W45" s="107"/>
      <c r="X45" s="16"/>
      <c r="Y45" s="17"/>
      <c r="Z45" s="16"/>
      <c r="AA45" s="18" t="s">
        <v>149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8" t="s">
        <v>149</v>
      </c>
      <c r="AO45" s="96"/>
      <c r="AP45" s="97"/>
      <c r="AQ45" s="16"/>
      <c r="AR45" s="16"/>
      <c r="AS45" s="16"/>
      <c r="AT45" s="16"/>
      <c r="AU45" s="96"/>
      <c r="AV45" s="97"/>
      <c r="AW45" s="16"/>
      <c r="AX45" s="16"/>
      <c r="AY45" s="16"/>
      <c r="AZ45" s="16"/>
      <c r="BA45" s="16"/>
      <c r="BB45" s="18" t="s">
        <v>149</v>
      </c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8" t="s">
        <v>149</v>
      </c>
      <c r="BR45" s="16"/>
      <c r="BS45" s="16"/>
      <c r="BT45" s="52">
        <v>449192.92</v>
      </c>
      <c r="BU45" s="16"/>
      <c r="BV45" s="16"/>
      <c r="BW45" s="16"/>
      <c r="BX45" s="16"/>
      <c r="BY45" s="85"/>
      <c r="BZ45" s="86"/>
      <c r="CA45" s="85"/>
      <c r="CB45" s="86"/>
      <c r="CC45" s="16"/>
      <c r="CD45" s="16"/>
      <c r="CE45" s="16"/>
      <c r="CF45" s="18" t="s">
        <v>149</v>
      </c>
      <c r="CG45" s="16"/>
      <c r="CH45" s="85"/>
      <c r="CI45" s="8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8" t="s">
        <v>149</v>
      </c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8" t="s">
        <v>149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8" t="s">
        <v>149</v>
      </c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8" t="s">
        <v>149</v>
      </c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41" customFormat="1" ht="13.5" thickBot="1" x14ac:dyDescent="0.25">
      <c r="A46" s="21"/>
      <c r="B46" s="64" t="s">
        <v>323</v>
      </c>
      <c r="C46" s="64"/>
      <c r="D46" s="38">
        <f>SUM(D33:D45)</f>
        <v>1082455.29</v>
      </c>
      <c r="E46" s="38">
        <f t="shared" ref="E46:BP46" si="1">SUM(E33:E45)</f>
        <v>237.1</v>
      </c>
      <c r="F46" s="38">
        <f t="shared" si="1"/>
        <v>0</v>
      </c>
      <c r="G46" s="38">
        <f t="shared" si="1"/>
        <v>74972</v>
      </c>
      <c r="H46" s="38">
        <f t="shared" si="1"/>
        <v>57592.3</v>
      </c>
      <c r="I46" s="38">
        <f t="shared" si="1"/>
        <v>34401.5</v>
      </c>
      <c r="J46" s="38">
        <f t="shared" si="1"/>
        <v>256385.7</v>
      </c>
      <c r="K46" s="38">
        <f t="shared" si="1"/>
        <v>29028</v>
      </c>
      <c r="L46" s="38">
        <f t="shared" si="1"/>
        <v>0</v>
      </c>
      <c r="M46" s="38">
        <f t="shared" si="1"/>
        <v>625000</v>
      </c>
      <c r="N46" s="38">
        <f>SUM(N33:N45)</f>
        <v>258838.9</v>
      </c>
      <c r="O46" s="38">
        <f t="shared" si="1"/>
        <v>10180.049999999999</v>
      </c>
      <c r="P46" s="38">
        <f t="shared" si="1"/>
        <v>1200</v>
      </c>
      <c r="Q46" s="38">
        <f t="shared" si="1"/>
        <v>69822.600000000006</v>
      </c>
      <c r="R46" s="38">
        <f t="shared" si="1"/>
        <v>27239.200000000001</v>
      </c>
      <c r="S46" s="38">
        <f t="shared" si="1"/>
        <v>70542</v>
      </c>
      <c r="T46" s="38">
        <f t="shared" si="1"/>
        <v>783.2</v>
      </c>
      <c r="U46" s="38">
        <f t="shared" si="1"/>
        <v>5248.2000000000007</v>
      </c>
      <c r="V46" s="79">
        <f t="shared" si="1"/>
        <v>583708.94000000006</v>
      </c>
      <c r="W46" s="80"/>
      <c r="X46" s="38">
        <f t="shared" si="1"/>
        <v>31836.2</v>
      </c>
      <c r="Y46" s="38">
        <f t="shared" si="1"/>
        <v>1382139.0999999999</v>
      </c>
      <c r="Z46" s="38">
        <f t="shared" si="1"/>
        <v>103222.79999999999</v>
      </c>
      <c r="AA46" s="38">
        <f t="shared" si="1"/>
        <v>0</v>
      </c>
      <c r="AB46" s="38">
        <f t="shared" si="1"/>
        <v>3005.6000000000004</v>
      </c>
      <c r="AC46" s="38">
        <f t="shared" si="1"/>
        <v>56443.8</v>
      </c>
      <c r="AD46" s="38">
        <f t="shared" si="1"/>
        <v>107</v>
      </c>
      <c r="AE46" s="38">
        <f t="shared" si="1"/>
        <v>2286289.4</v>
      </c>
      <c r="AF46" s="38">
        <f t="shared" si="1"/>
        <v>147050</v>
      </c>
      <c r="AG46" s="38">
        <f t="shared" si="1"/>
        <v>123114.3</v>
      </c>
      <c r="AH46" s="38">
        <f t="shared" si="1"/>
        <v>2132</v>
      </c>
      <c r="AI46" s="38">
        <f t="shared" si="1"/>
        <v>165671.70000000001</v>
      </c>
      <c r="AJ46" s="38">
        <f t="shared" si="1"/>
        <v>0</v>
      </c>
      <c r="AK46" s="38">
        <f t="shared" si="1"/>
        <v>-13580.75</v>
      </c>
      <c r="AL46" s="38">
        <f t="shared" si="1"/>
        <v>37391.699999999997</v>
      </c>
      <c r="AM46" s="38">
        <f t="shared" si="1"/>
        <v>8531.7000000000007</v>
      </c>
      <c r="AN46" s="38">
        <f t="shared" si="1"/>
        <v>0</v>
      </c>
      <c r="AO46" s="79">
        <f t="shared" si="1"/>
        <v>221404100.39999998</v>
      </c>
      <c r="AP46" s="80"/>
      <c r="AQ46" s="38">
        <f t="shared" si="1"/>
        <v>122586.09999999999</v>
      </c>
      <c r="AR46" s="38">
        <f t="shared" si="1"/>
        <v>0</v>
      </c>
      <c r="AS46" s="38">
        <f t="shared" si="1"/>
        <v>5364.8</v>
      </c>
      <c r="AT46" s="38">
        <f t="shared" si="1"/>
        <v>11003309.989999998</v>
      </c>
      <c r="AU46" s="79">
        <f t="shared" si="1"/>
        <v>506370.3</v>
      </c>
      <c r="AV46" s="80"/>
      <c r="AW46" s="38">
        <f t="shared" si="1"/>
        <v>0</v>
      </c>
      <c r="AX46" s="38">
        <f t="shared" si="1"/>
        <v>389401.00000000006</v>
      </c>
      <c r="AY46" s="38">
        <f t="shared" si="1"/>
        <v>341386.70000000007</v>
      </c>
      <c r="AZ46" s="38">
        <f t="shared" si="1"/>
        <v>39537.300000000003</v>
      </c>
      <c r="BA46" s="38">
        <f t="shared" si="1"/>
        <v>461482.1</v>
      </c>
      <c r="BB46" s="38">
        <f t="shared" si="1"/>
        <v>0</v>
      </c>
      <c r="BC46" s="38">
        <f t="shared" si="1"/>
        <v>19714138.300000001</v>
      </c>
      <c r="BD46" s="38">
        <f t="shared" si="1"/>
        <v>20648.3</v>
      </c>
      <c r="BE46" s="38">
        <f t="shared" si="1"/>
        <v>4044431.6</v>
      </c>
      <c r="BF46" s="38">
        <f t="shared" si="1"/>
        <v>150268</v>
      </c>
      <c r="BG46" s="38">
        <f t="shared" si="1"/>
        <v>98007.200000000012</v>
      </c>
      <c r="BH46" s="38">
        <f t="shared" si="1"/>
        <v>626452.69999999995</v>
      </c>
      <c r="BI46" s="38">
        <f t="shared" si="1"/>
        <v>35021</v>
      </c>
      <c r="BJ46" s="38">
        <f t="shared" si="1"/>
        <v>671219.1</v>
      </c>
      <c r="BK46" s="38">
        <f t="shared" si="1"/>
        <v>257360.5</v>
      </c>
      <c r="BL46" s="38">
        <f t="shared" si="1"/>
        <v>12211.2</v>
      </c>
      <c r="BM46" s="38">
        <f t="shared" si="1"/>
        <v>3028454.8000000003</v>
      </c>
      <c r="BN46" s="38">
        <f t="shared" si="1"/>
        <v>250</v>
      </c>
      <c r="BO46" s="38">
        <f t="shared" si="1"/>
        <v>6133.3</v>
      </c>
      <c r="BP46" s="38">
        <f t="shared" si="1"/>
        <v>1125</v>
      </c>
      <c r="BQ46" s="38">
        <f t="shared" ref="BQ46:EB46" si="2">SUM(BQ33:BQ45)</f>
        <v>0</v>
      </c>
      <c r="BR46" s="38">
        <f t="shared" si="2"/>
        <v>3664.7</v>
      </c>
      <c r="BS46" s="38">
        <f t="shared" si="2"/>
        <v>146</v>
      </c>
      <c r="BT46" s="38">
        <f t="shared" si="2"/>
        <v>4374506.96</v>
      </c>
      <c r="BU46" s="38">
        <f t="shared" si="2"/>
        <v>55560.400000000009</v>
      </c>
      <c r="BV46" s="38">
        <f t="shared" si="2"/>
        <v>7436.8</v>
      </c>
      <c r="BW46" s="38">
        <f t="shared" si="2"/>
        <v>156507.1</v>
      </c>
      <c r="BX46" s="38">
        <f t="shared" si="2"/>
        <v>82158</v>
      </c>
      <c r="BY46" s="79">
        <f t="shared" si="2"/>
        <v>896117.7</v>
      </c>
      <c r="BZ46" s="80"/>
      <c r="CA46" s="79">
        <f t="shared" si="2"/>
        <v>8038840</v>
      </c>
      <c r="CB46" s="80"/>
      <c r="CC46" s="38">
        <f t="shared" si="2"/>
        <v>100000</v>
      </c>
      <c r="CD46" s="38">
        <f t="shared" si="2"/>
        <v>0</v>
      </c>
      <c r="CE46" s="38">
        <f t="shared" si="2"/>
        <v>0</v>
      </c>
      <c r="CF46" s="38">
        <f t="shared" si="2"/>
        <v>0</v>
      </c>
      <c r="CG46" s="38">
        <f t="shared" si="2"/>
        <v>28496.5</v>
      </c>
      <c r="CH46" s="79">
        <f t="shared" si="2"/>
        <v>43470.8</v>
      </c>
      <c r="CI46" s="80"/>
      <c r="CJ46" s="38">
        <f t="shared" si="2"/>
        <v>16272.8</v>
      </c>
      <c r="CK46" s="38">
        <f t="shared" si="2"/>
        <v>5751220.5000000009</v>
      </c>
      <c r="CL46" s="38">
        <f t="shared" si="2"/>
        <v>229195.7</v>
      </c>
      <c r="CM46" s="38">
        <f t="shared" si="2"/>
        <v>35421</v>
      </c>
      <c r="CN46" s="38">
        <f t="shared" si="2"/>
        <v>116827.79999999999</v>
      </c>
      <c r="CO46" s="38">
        <f t="shared" si="2"/>
        <v>58955.5</v>
      </c>
      <c r="CP46" s="38">
        <f t="shared" si="2"/>
        <v>22846.9</v>
      </c>
      <c r="CQ46" s="38">
        <f t="shared" si="2"/>
        <v>25612.2</v>
      </c>
      <c r="CR46" s="38">
        <f t="shared" si="2"/>
        <v>177190.7</v>
      </c>
      <c r="CS46" s="38">
        <f t="shared" si="2"/>
        <v>650893.1</v>
      </c>
      <c r="CT46" s="38">
        <f t="shared" si="2"/>
        <v>16387</v>
      </c>
      <c r="CU46" s="38">
        <f t="shared" si="2"/>
        <v>0</v>
      </c>
      <c r="CV46" s="38">
        <f t="shared" si="2"/>
        <v>39952.5</v>
      </c>
      <c r="CW46" s="38">
        <f t="shared" si="2"/>
        <v>30763.9</v>
      </c>
      <c r="CX46" s="38">
        <f t="shared" si="2"/>
        <v>10568.5</v>
      </c>
      <c r="CY46" s="38">
        <f t="shared" si="2"/>
        <v>19150</v>
      </c>
      <c r="CZ46" s="38">
        <f t="shared" si="2"/>
        <v>6835.5</v>
      </c>
      <c r="DA46" s="38">
        <f t="shared" si="2"/>
        <v>23483.1</v>
      </c>
      <c r="DB46" s="38">
        <f t="shared" si="2"/>
        <v>17220</v>
      </c>
      <c r="DC46" s="38">
        <f t="shared" si="2"/>
        <v>0</v>
      </c>
      <c r="DD46" s="38">
        <f t="shared" si="2"/>
        <v>277232.80000000005</v>
      </c>
      <c r="DE46" s="38">
        <f t="shared" si="2"/>
        <v>10</v>
      </c>
      <c r="DF46" s="38">
        <f t="shared" si="2"/>
        <v>9621.5609999999979</v>
      </c>
      <c r="DG46" s="38">
        <f t="shared" si="2"/>
        <v>211388.84</v>
      </c>
      <c r="DH46" s="38">
        <f t="shared" si="2"/>
        <v>30641.599999999999</v>
      </c>
      <c r="DI46" s="38">
        <f t="shared" si="2"/>
        <v>0</v>
      </c>
      <c r="DJ46" s="38">
        <f t="shared" si="2"/>
        <v>0</v>
      </c>
      <c r="DK46" s="38">
        <f t="shared" si="2"/>
        <v>37155.599999999999</v>
      </c>
      <c r="DL46" s="38">
        <f t="shared" si="2"/>
        <v>512246.89999999991</v>
      </c>
      <c r="DM46" s="38">
        <f t="shared" si="2"/>
        <v>106536</v>
      </c>
      <c r="DN46" s="38">
        <f t="shared" si="2"/>
        <v>25557445.800000001</v>
      </c>
      <c r="DO46" s="38">
        <f t="shared" si="2"/>
        <v>0</v>
      </c>
      <c r="DP46" s="38">
        <f t="shared" si="2"/>
        <v>1743763</v>
      </c>
      <c r="DQ46" s="38">
        <f t="shared" si="2"/>
        <v>10779.6</v>
      </c>
      <c r="DR46" s="38">
        <f t="shared" si="2"/>
        <v>100</v>
      </c>
      <c r="DS46" s="38">
        <f t="shared" si="2"/>
        <v>447994.6</v>
      </c>
      <c r="DT46" s="38">
        <f t="shared" si="2"/>
        <v>2071.7199999999998</v>
      </c>
      <c r="DU46" s="38">
        <f t="shared" si="2"/>
        <v>0</v>
      </c>
      <c r="DV46" s="38">
        <f t="shared" si="2"/>
        <v>396809.2</v>
      </c>
      <c r="DW46" s="38">
        <f t="shared" si="2"/>
        <v>0</v>
      </c>
      <c r="DX46" s="38">
        <f t="shared" si="2"/>
        <v>13898360.6</v>
      </c>
      <c r="DY46" s="38">
        <f t="shared" si="2"/>
        <v>0</v>
      </c>
      <c r="DZ46" s="38">
        <f t="shared" si="2"/>
        <v>0</v>
      </c>
      <c r="EA46" s="38">
        <f t="shared" si="2"/>
        <v>197</v>
      </c>
      <c r="EB46" s="38">
        <f t="shared" si="2"/>
        <v>30</v>
      </c>
      <c r="EC46" s="38">
        <f t="shared" ref="EC46:ET46" si="3">SUM(EC33:EC45)</f>
        <v>10</v>
      </c>
      <c r="ED46" s="38">
        <f t="shared" si="3"/>
        <v>10</v>
      </c>
      <c r="EE46" s="38">
        <f t="shared" si="3"/>
        <v>30</v>
      </c>
      <c r="EF46" s="38">
        <f t="shared" si="3"/>
        <v>2100</v>
      </c>
      <c r="EG46" s="38">
        <f t="shared" si="3"/>
        <v>10</v>
      </c>
      <c r="EH46" s="38">
        <f t="shared" si="3"/>
        <v>0</v>
      </c>
      <c r="EI46" s="38">
        <f t="shared" si="3"/>
        <v>4.2</v>
      </c>
      <c r="EJ46" s="38">
        <f t="shared" si="3"/>
        <v>58484010</v>
      </c>
      <c r="EK46" s="38">
        <f t="shared" si="3"/>
        <v>12364.7</v>
      </c>
      <c r="EL46" s="38">
        <f t="shared" si="3"/>
        <v>0</v>
      </c>
      <c r="EM46" s="38">
        <f>SUM(EM33:EM45)</f>
        <v>1744.2</v>
      </c>
      <c r="EN46" s="38">
        <f t="shared" si="3"/>
        <v>4533.5</v>
      </c>
      <c r="EO46" s="38">
        <f t="shared" si="3"/>
        <v>11409.3</v>
      </c>
      <c r="EP46" s="38">
        <f t="shared" si="3"/>
        <v>17075.760000000002</v>
      </c>
      <c r="EQ46" s="38">
        <f t="shared" si="3"/>
        <v>31798.100000000002</v>
      </c>
      <c r="ER46" s="38">
        <f t="shared" si="3"/>
        <v>22760.699999999997</v>
      </c>
      <c r="ES46" s="38">
        <f t="shared" si="3"/>
        <v>0</v>
      </c>
      <c r="ET46" s="38">
        <f t="shared" si="3"/>
        <v>39784.6</v>
      </c>
      <c r="EU46" s="38">
        <f>SUM(EU33:EU45)</f>
        <v>208276.68</v>
      </c>
    </row>
    <row r="47" spans="1:151" ht="13.5" thickBot="1" x14ac:dyDescent="0.25">
      <c r="A47" s="53">
        <v>2.2000000000000002</v>
      </c>
      <c r="B47" s="77" t="s">
        <v>347</v>
      </c>
      <c r="C47" s="62"/>
      <c r="D47" s="23"/>
      <c r="E47" s="23"/>
      <c r="F47" s="23"/>
      <c r="G47" s="23"/>
      <c r="H47" s="23"/>
      <c r="I47" s="23"/>
      <c r="J47" s="23"/>
      <c r="K47" s="23"/>
      <c r="L47" s="53">
        <v>2.2000000000000002</v>
      </c>
      <c r="M47" s="23"/>
      <c r="N47" s="23"/>
      <c r="O47" s="23"/>
      <c r="P47" s="23"/>
      <c r="Q47" s="23"/>
      <c r="R47" s="23"/>
      <c r="S47" s="23"/>
      <c r="T47" s="23"/>
      <c r="U47" s="23"/>
      <c r="V47" s="102"/>
      <c r="W47" s="103"/>
      <c r="X47" s="23"/>
      <c r="Y47" s="24"/>
      <c r="Z47" s="23"/>
      <c r="AA47" s="53">
        <v>2.2000000000000002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53">
        <v>2.2000000000000002</v>
      </c>
      <c r="AO47" s="95"/>
      <c r="AP47" s="95"/>
      <c r="AQ47" s="23"/>
      <c r="AR47" s="23"/>
      <c r="AS47" s="23"/>
      <c r="AT47" s="23"/>
      <c r="AU47" s="95"/>
      <c r="AV47" s="95"/>
      <c r="AW47" s="23"/>
      <c r="AX47" s="23"/>
      <c r="AY47" s="23"/>
      <c r="AZ47" s="23"/>
      <c r="BA47" s="23"/>
      <c r="BB47" s="53">
        <v>2.2000000000000002</v>
      </c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53">
        <v>2.2000000000000002</v>
      </c>
      <c r="BR47" s="23"/>
      <c r="BS47" s="23"/>
      <c r="BT47" s="23"/>
      <c r="BU47" s="23"/>
      <c r="BV47" s="23"/>
      <c r="BW47" s="23"/>
      <c r="BX47" s="23"/>
      <c r="BY47" s="89"/>
      <c r="BZ47" s="90"/>
      <c r="CA47" s="89"/>
      <c r="CB47" s="90"/>
      <c r="CC47" s="23"/>
      <c r="CD47" s="23"/>
      <c r="CE47" s="23"/>
      <c r="CF47" s="53">
        <v>2.2000000000000002</v>
      </c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53">
        <v>2.2000000000000002</v>
      </c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53">
        <v>2.2000000000000002</v>
      </c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53">
        <v>2.2000000000000002</v>
      </c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53">
        <v>2.2000000000000002</v>
      </c>
      <c r="EM47" s="23"/>
      <c r="EN47" s="23"/>
      <c r="EO47" s="23"/>
      <c r="EP47" s="23"/>
      <c r="EQ47" s="23"/>
      <c r="ER47" s="23"/>
      <c r="ES47" s="23"/>
      <c r="ET47" s="23"/>
      <c r="EU47" s="23"/>
    </row>
    <row r="48" spans="1:151" ht="13.5" thickBot="1" x14ac:dyDescent="0.25">
      <c r="A48" s="18" t="s">
        <v>19</v>
      </c>
      <c r="B48" s="76" t="s">
        <v>348</v>
      </c>
      <c r="C48" s="63" t="s">
        <v>326</v>
      </c>
      <c r="D48" s="16">
        <v>1112.25</v>
      </c>
      <c r="E48" s="16"/>
      <c r="F48" s="16"/>
      <c r="G48" s="16">
        <v>2351.1799999999998</v>
      </c>
      <c r="H48" s="16">
        <v>37726.300000000003</v>
      </c>
      <c r="I48" s="16">
        <v>780730</v>
      </c>
      <c r="J48" s="16"/>
      <c r="K48" s="16">
        <v>24288</v>
      </c>
      <c r="L48" s="18" t="s">
        <v>19</v>
      </c>
      <c r="M48" s="16"/>
      <c r="N48" s="16">
        <v>74686.100000000006</v>
      </c>
      <c r="O48" s="16">
        <v>0.5</v>
      </c>
      <c r="P48" s="16">
        <v>6008.7</v>
      </c>
      <c r="Q48" s="16"/>
      <c r="R48" s="16">
        <v>175600</v>
      </c>
      <c r="S48" s="16">
        <v>33445</v>
      </c>
      <c r="T48" s="16">
        <v>45685</v>
      </c>
      <c r="U48" s="16"/>
      <c r="V48" s="100">
        <v>476505.29</v>
      </c>
      <c r="W48" s="101"/>
      <c r="X48" s="16">
        <v>16062.8</v>
      </c>
      <c r="Y48" s="17">
        <v>996561.7</v>
      </c>
      <c r="Z48" s="16">
        <v>44869.3</v>
      </c>
      <c r="AA48" s="18" t="s">
        <v>19</v>
      </c>
      <c r="AB48" s="16">
        <v>43448.3</v>
      </c>
      <c r="AC48" s="16"/>
      <c r="AD48" s="16"/>
      <c r="AE48" s="16">
        <v>1078923.6000000001</v>
      </c>
      <c r="AF48" s="16">
        <v>86430</v>
      </c>
      <c r="AG48" s="16">
        <v>123758.5</v>
      </c>
      <c r="AH48" s="16"/>
      <c r="AI48" s="16"/>
      <c r="AJ48" s="16"/>
      <c r="AK48" s="16">
        <v>3214210.25</v>
      </c>
      <c r="AL48" s="16">
        <v>13384.3</v>
      </c>
      <c r="AM48" s="16">
        <v>29500</v>
      </c>
      <c r="AN48" s="18" t="s">
        <v>19</v>
      </c>
      <c r="AO48" s="85">
        <v>45858175.700000003</v>
      </c>
      <c r="AP48" s="86"/>
      <c r="AQ48" s="16">
        <v>78718.835999999996</v>
      </c>
      <c r="AR48" s="16"/>
      <c r="AS48" s="16">
        <v>4032</v>
      </c>
      <c r="AT48" s="16">
        <v>4966938</v>
      </c>
      <c r="AU48" s="85">
        <v>305889.2</v>
      </c>
      <c r="AV48" s="86"/>
      <c r="AW48" s="16"/>
      <c r="AX48" s="16">
        <v>102162.7</v>
      </c>
      <c r="AY48" s="16">
        <v>22971.1</v>
      </c>
      <c r="AZ48" s="16"/>
      <c r="BA48" s="16">
        <v>52250</v>
      </c>
      <c r="BB48" s="18" t="s">
        <v>19</v>
      </c>
      <c r="BC48" s="16">
        <v>9912670</v>
      </c>
      <c r="BD48" s="16">
        <v>5924.6</v>
      </c>
      <c r="BE48" s="16">
        <v>820545.2</v>
      </c>
      <c r="BF48" s="16">
        <v>15000</v>
      </c>
      <c r="BG48" s="16"/>
      <c r="BH48" s="16"/>
      <c r="BI48" s="16">
        <v>16083.8</v>
      </c>
      <c r="BJ48" s="16">
        <v>308949.90000000002</v>
      </c>
      <c r="BK48" s="16">
        <v>174661.7</v>
      </c>
      <c r="BL48" s="16"/>
      <c r="BM48" s="16">
        <v>22392.7</v>
      </c>
      <c r="BN48" s="16"/>
      <c r="BO48" s="16">
        <v>19015.099999999999</v>
      </c>
      <c r="BP48" s="16">
        <v>4800</v>
      </c>
      <c r="BQ48" s="18" t="s">
        <v>19</v>
      </c>
      <c r="BR48" s="16"/>
      <c r="BS48" s="16"/>
      <c r="BT48" s="16">
        <v>6970361.7000000002</v>
      </c>
      <c r="BU48" s="16">
        <v>12263.9</v>
      </c>
      <c r="BV48" s="16">
        <v>13891.3</v>
      </c>
      <c r="BW48" s="16">
        <v>402000</v>
      </c>
      <c r="BX48" s="16">
        <v>44275.3</v>
      </c>
      <c r="BY48" s="85">
        <v>893292.5</v>
      </c>
      <c r="BZ48" s="86"/>
      <c r="CA48" s="85">
        <v>1763536</v>
      </c>
      <c r="CB48" s="86"/>
      <c r="CC48" s="16"/>
      <c r="CD48" s="16"/>
      <c r="CE48" s="16"/>
      <c r="CF48" s="18" t="s">
        <v>19</v>
      </c>
      <c r="CG48" s="16">
        <v>17723.7</v>
      </c>
      <c r="CH48" s="85">
        <v>39846.1</v>
      </c>
      <c r="CI48" s="86"/>
      <c r="CJ48" s="16">
        <v>21015.599999999999</v>
      </c>
      <c r="CK48" s="16">
        <v>3228781.9</v>
      </c>
      <c r="CL48" s="16">
        <v>98863.4</v>
      </c>
      <c r="CM48" s="16"/>
      <c r="CN48" s="16"/>
      <c r="CO48" s="16"/>
      <c r="CP48" s="16"/>
      <c r="CQ48" s="16">
        <v>34505</v>
      </c>
      <c r="CR48" s="16">
        <v>44369.2</v>
      </c>
      <c r="CS48" s="16"/>
      <c r="CT48" s="16"/>
      <c r="CU48" s="18" t="s">
        <v>19</v>
      </c>
      <c r="CV48" s="16">
        <v>22263.4</v>
      </c>
      <c r="CW48" s="16">
        <v>17725.7</v>
      </c>
      <c r="CX48" s="16">
        <v>7306</v>
      </c>
      <c r="CY48" s="16">
        <v>10600</v>
      </c>
      <c r="CZ48" s="16">
        <v>15486</v>
      </c>
      <c r="DA48" s="16">
        <v>13886.4</v>
      </c>
      <c r="DB48" s="16">
        <v>1312</v>
      </c>
      <c r="DC48" s="16"/>
      <c r="DD48" s="16">
        <v>116178</v>
      </c>
      <c r="DE48" s="16"/>
      <c r="DF48" s="16">
        <v>4648.6000000000004</v>
      </c>
      <c r="DG48" s="16">
        <v>95323.9</v>
      </c>
      <c r="DH48" s="16">
        <v>5569.4</v>
      </c>
      <c r="DI48" s="18" t="s">
        <v>19</v>
      </c>
      <c r="DJ48" s="16">
        <v>1944.3</v>
      </c>
      <c r="DK48" s="16">
        <v>88000</v>
      </c>
      <c r="DL48" s="16">
        <v>72445.7</v>
      </c>
      <c r="DM48" s="16">
        <v>3374831</v>
      </c>
      <c r="DN48" s="16">
        <v>11479673.6</v>
      </c>
      <c r="DO48" s="16"/>
      <c r="DP48" s="16"/>
      <c r="DQ48" s="16">
        <v>124.6</v>
      </c>
      <c r="DR48" s="16"/>
      <c r="DS48" s="16">
        <v>1282903.8999999999</v>
      </c>
      <c r="DT48" s="16">
        <v>0.79400000000000004</v>
      </c>
      <c r="DU48" s="16"/>
      <c r="DV48" s="16">
        <v>395755.5</v>
      </c>
      <c r="DW48" s="18" t="s">
        <v>19</v>
      </c>
      <c r="DX48" s="16">
        <v>4192220.4</v>
      </c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>
        <v>22015960</v>
      </c>
      <c r="EK48" s="16">
        <v>5400.5</v>
      </c>
      <c r="EL48" s="18" t="s">
        <v>19</v>
      </c>
      <c r="EM48" s="16">
        <v>21550</v>
      </c>
      <c r="EN48" s="16"/>
      <c r="EO48" s="16">
        <v>8904.7000000000007</v>
      </c>
      <c r="EP48" s="16">
        <v>14466.5</v>
      </c>
      <c r="EQ48" s="16">
        <v>14972.3</v>
      </c>
      <c r="ER48" s="16">
        <v>16698.099999999999</v>
      </c>
      <c r="ES48" s="16"/>
      <c r="ET48" s="16">
        <v>23605.9</v>
      </c>
      <c r="EU48" s="33">
        <v>8056</v>
      </c>
    </row>
    <row r="49" spans="1:151" ht="13.5" thickBot="1" x14ac:dyDescent="0.25">
      <c r="A49" s="18" t="s">
        <v>20</v>
      </c>
      <c r="B49" s="76" t="s">
        <v>349</v>
      </c>
      <c r="C49" s="63" t="s">
        <v>326</v>
      </c>
      <c r="D49" s="16">
        <v>1213821</v>
      </c>
      <c r="E49" s="16">
        <v>6646.8</v>
      </c>
      <c r="F49" s="16">
        <v>50805</v>
      </c>
      <c r="G49" s="16">
        <v>1474308.35</v>
      </c>
      <c r="H49" s="16">
        <v>4124.2</v>
      </c>
      <c r="I49" s="54">
        <v>2895</v>
      </c>
      <c r="J49" s="16">
        <v>658643.1</v>
      </c>
      <c r="K49" s="16">
        <v>1554</v>
      </c>
      <c r="L49" s="18" t="s">
        <v>20</v>
      </c>
      <c r="M49" s="16">
        <v>2799605.2</v>
      </c>
      <c r="N49" s="16">
        <f>10534.6+96398.8</f>
        <v>106933.40000000001</v>
      </c>
      <c r="O49" s="16">
        <v>176072.03</v>
      </c>
      <c r="P49" s="16"/>
      <c r="Q49" s="16">
        <v>27663.200000000001</v>
      </c>
      <c r="R49" s="16">
        <v>6900</v>
      </c>
      <c r="S49" s="16">
        <v>5650</v>
      </c>
      <c r="T49" s="16">
        <v>1299.3</v>
      </c>
      <c r="U49" s="16">
        <v>13426.4</v>
      </c>
      <c r="V49" s="100">
        <v>16192.83</v>
      </c>
      <c r="W49" s="101"/>
      <c r="X49" s="16">
        <v>10625.7</v>
      </c>
      <c r="Y49" s="17">
        <v>215148.4</v>
      </c>
      <c r="Z49" s="16">
        <v>9517.5</v>
      </c>
      <c r="AA49" s="18" t="s">
        <v>20</v>
      </c>
      <c r="AB49" s="16">
        <v>25752</v>
      </c>
      <c r="AC49" s="16">
        <v>217045.03</v>
      </c>
      <c r="AD49" s="16">
        <v>708123.32</v>
      </c>
      <c r="AE49" s="16"/>
      <c r="AF49" s="16">
        <v>2770</v>
      </c>
      <c r="AG49" s="16"/>
      <c r="AH49" s="16"/>
      <c r="AI49" s="16">
        <v>185852.2</v>
      </c>
      <c r="AJ49" s="16">
        <v>720100</v>
      </c>
      <c r="AK49" s="16">
        <v>3125935.29</v>
      </c>
      <c r="AL49" s="16">
        <v>9967.7000000000007</v>
      </c>
      <c r="AM49" s="16">
        <v>1175</v>
      </c>
      <c r="AN49" s="18" t="s">
        <v>20</v>
      </c>
      <c r="AO49" s="85"/>
      <c r="AP49" s="86"/>
      <c r="AQ49" s="16">
        <v>57982.21</v>
      </c>
      <c r="AR49" s="33">
        <v>1237.5</v>
      </c>
      <c r="AS49" s="16">
        <v>11478.1</v>
      </c>
      <c r="AT49" s="16">
        <v>21352.7</v>
      </c>
      <c r="AU49" s="85">
        <v>24913.7</v>
      </c>
      <c r="AV49" s="86"/>
      <c r="AW49" s="16">
        <v>726650</v>
      </c>
      <c r="AX49" s="16">
        <v>4310.8</v>
      </c>
      <c r="AY49" s="16"/>
      <c r="AZ49" s="16">
        <v>308553</v>
      </c>
      <c r="BA49" s="16"/>
      <c r="BB49" s="18" t="s">
        <v>20</v>
      </c>
      <c r="BC49" s="16"/>
      <c r="BD49" s="16">
        <v>21209.1</v>
      </c>
      <c r="BE49" s="16"/>
      <c r="BF49" s="16">
        <v>22489</v>
      </c>
      <c r="BG49" s="16">
        <v>23360.2</v>
      </c>
      <c r="BH49" s="16">
        <v>27040.5</v>
      </c>
      <c r="BI49" s="16">
        <v>24952.2</v>
      </c>
      <c r="BJ49" s="16">
        <v>5154.8</v>
      </c>
      <c r="BK49" s="16">
        <v>2358.6999999999998</v>
      </c>
      <c r="BL49" s="16"/>
      <c r="BM49" s="16">
        <v>1151183.6000000001</v>
      </c>
      <c r="BN49" s="16">
        <v>3663.6</v>
      </c>
      <c r="BO49" s="16"/>
      <c r="BP49" s="16">
        <v>9852</v>
      </c>
      <c r="BQ49" s="18" t="s">
        <v>20</v>
      </c>
      <c r="BR49" s="16">
        <v>25569.599999999999</v>
      </c>
      <c r="BS49" s="16">
        <v>2478</v>
      </c>
      <c r="BT49" s="16">
        <v>5893.28</v>
      </c>
      <c r="BU49" s="16">
        <v>5911.7</v>
      </c>
      <c r="BV49" s="16">
        <v>18663.7</v>
      </c>
      <c r="BW49" s="16">
        <v>60657</v>
      </c>
      <c r="BX49" s="16">
        <v>12320.6</v>
      </c>
      <c r="BY49" s="85">
        <v>6568.5</v>
      </c>
      <c r="BZ49" s="86"/>
      <c r="CA49" s="85">
        <v>291133</v>
      </c>
      <c r="CB49" s="86"/>
      <c r="CC49" s="16">
        <v>249158</v>
      </c>
      <c r="CD49" s="16">
        <v>13911.7</v>
      </c>
      <c r="CE49" s="16">
        <v>603.4</v>
      </c>
      <c r="CF49" s="18" t="s">
        <v>20</v>
      </c>
      <c r="CG49" s="16">
        <v>51511.199999999997</v>
      </c>
      <c r="CH49" s="85">
        <v>8156.2</v>
      </c>
      <c r="CI49" s="86"/>
      <c r="CJ49" s="16">
        <v>973.5</v>
      </c>
      <c r="CK49" s="16">
        <v>30097.5</v>
      </c>
      <c r="CL49" s="16">
        <v>36777.599999999999</v>
      </c>
      <c r="CM49" s="16">
        <v>156639.4</v>
      </c>
      <c r="CN49" s="16">
        <v>239806.5</v>
      </c>
      <c r="CO49" s="16">
        <v>10653.2</v>
      </c>
      <c r="CP49" s="16">
        <v>5143.6000000000004</v>
      </c>
      <c r="CQ49" s="16">
        <f>6286.7+5045.3</f>
        <v>11332</v>
      </c>
      <c r="CR49" s="16">
        <v>23806.400000000001</v>
      </c>
      <c r="CS49" s="16"/>
      <c r="CT49" s="16">
        <v>2931.9</v>
      </c>
      <c r="CU49" s="18" t="s">
        <v>20</v>
      </c>
      <c r="CV49" s="16">
        <v>4801.8</v>
      </c>
      <c r="CW49" s="16">
        <v>4112.6000000000004</v>
      </c>
      <c r="CX49" s="16">
        <v>13958.5</v>
      </c>
      <c r="CY49" s="16">
        <v>2900</v>
      </c>
      <c r="CZ49" s="16"/>
      <c r="DA49" s="16">
        <v>1944</v>
      </c>
      <c r="DB49" s="16">
        <v>250</v>
      </c>
      <c r="DC49" s="16">
        <v>21549.3</v>
      </c>
      <c r="DD49" s="16">
        <v>5135.6000000000004</v>
      </c>
      <c r="DE49" s="16">
        <v>11379.8</v>
      </c>
      <c r="DF49" s="16">
        <v>2855.7449999999999</v>
      </c>
      <c r="DG49" s="16">
        <v>8783.5</v>
      </c>
      <c r="DH49" s="16">
        <v>10216.799999999999</v>
      </c>
      <c r="DI49" s="18" t="s">
        <v>20</v>
      </c>
      <c r="DJ49" s="16">
        <v>192.7</v>
      </c>
      <c r="DK49" s="16">
        <v>7718.4</v>
      </c>
      <c r="DL49" s="16">
        <v>30023.77</v>
      </c>
      <c r="DM49" s="16"/>
      <c r="DN49" s="16">
        <v>221003.9</v>
      </c>
      <c r="DO49" s="16"/>
      <c r="DP49" s="16">
        <v>730181</v>
      </c>
      <c r="DQ49" s="16">
        <v>1514.1</v>
      </c>
      <c r="DR49" s="16">
        <v>1844.7</v>
      </c>
      <c r="DS49" s="16">
        <v>7225</v>
      </c>
      <c r="DT49" s="16">
        <v>6155</v>
      </c>
      <c r="DU49" s="16"/>
      <c r="DV49" s="16">
        <v>9972.5</v>
      </c>
      <c r="DW49" s="18" t="s">
        <v>20</v>
      </c>
      <c r="DX49" s="16">
        <v>299756.59999999998</v>
      </c>
      <c r="DY49" s="16">
        <v>62167.1</v>
      </c>
      <c r="DZ49" s="16">
        <v>12874.3</v>
      </c>
      <c r="EA49" s="16">
        <v>310890.2</v>
      </c>
      <c r="EB49" s="16">
        <v>1529.1</v>
      </c>
      <c r="EC49" s="16">
        <v>41677.1</v>
      </c>
      <c r="ED49" s="16">
        <v>83099.7</v>
      </c>
      <c r="EE49" s="16"/>
      <c r="EF49" s="16">
        <v>25034</v>
      </c>
      <c r="EG49" s="16">
        <v>25251.599999999999</v>
      </c>
      <c r="EH49" s="16">
        <v>211</v>
      </c>
      <c r="EI49" s="16">
        <v>8049</v>
      </c>
      <c r="EJ49" s="16">
        <v>10948285</v>
      </c>
      <c r="EK49" s="16">
        <v>778.2</v>
      </c>
      <c r="EL49" s="18" t="s">
        <v>20</v>
      </c>
      <c r="EM49" s="16">
        <v>2547.4</v>
      </c>
      <c r="EN49" s="16">
        <v>9357</v>
      </c>
      <c r="EO49" s="16">
        <v>585.5</v>
      </c>
      <c r="EP49" s="16">
        <v>2980</v>
      </c>
      <c r="EQ49" s="16">
        <v>2256.8000000000002</v>
      </c>
      <c r="ER49" s="16">
        <v>31936.9</v>
      </c>
      <c r="ES49" s="16"/>
      <c r="ET49" s="16">
        <v>29975.9</v>
      </c>
      <c r="EU49" s="16">
        <v>31939.5</v>
      </c>
    </row>
    <row r="50" spans="1:151" ht="13.5" thickBot="1" x14ac:dyDescent="0.25">
      <c r="A50" s="18" t="s">
        <v>21</v>
      </c>
      <c r="B50" s="76" t="s">
        <v>350</v>
      </c>
      <c r="C50" s="63" t="s">
        <v>326</v>
      </c>
      <c r="D50" s="16"/>
      <c r="E50" s="16"/>
      <c r="F50" s="16"/>
      <c r="G50" s="16"/>
      <c r="H50" s="16"/>
      <c r="I50" s="16">
        <v>28408</v>
      </c>
      <c r="J50" s="16"/>
      <c r="K50" s="16"/>
      <c r="L50" s="18" t="s">
        <v>21</v>
      </c>
      <c r="M50" s="54">
        <v>6676</v>
      </c>
      <c r="N50" s="16"/>
      <c r="O50" s="16"/>
      <c r="P50" s="16"/>
      <c r="Q50" s="16"/>
      <c r="R50" s="16"/>
      <c r="S50" s="16"/>
      <c r="T50" s="16"/>
      <c r="U50" s="16"/>
      <c r="V50" s="100"/>
      <c r="W50" s="101"/>
      <c r="X50" s="16"/>
      <c r="Y50" s="17"/>
      <c r="Z50" s="16"/>
      <c r="AA50" s="18" t="s">
        <v>21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8" t="s">
        <v>21</v>
      </c>
      <c r="AO50" s="85"/>
      <c r="AP50" s="86"/>
      <c r="AQ50" s="16"/>
      <c r="AR50" s="16"/>
      <c r="AS50" s="16"/>
      <c r="AT50" s="16"/>
      <c r="AU50" s="85"/>
      <c r="AV50" s="86"/>
      <c r="AW50" s="16"/>
      <c r="AX50" s="16"/>
      <c r="AY50" s="16"/>
      <c r="AZ50" s="16"/>
      <c r="BA50" s="16"/>
      <c r="BB50" s="18" t="s">
        <v>21</v>
      </c>
      <c r="BC50" s="16"/>
      <c r="BD50" s="16">
        <v>2916.1</v>
      </c>
      <c r="BE50" s="16"/>
      <c r="BF50" s="16"/>
      <c r="BG50" s="16">
        <v>7222.5</v>
      </c>
      <c r="BH50" s="16">
        <v>261041.1</v>
      </c>
      <c r="BI50" s="16"/>
      <c r="BJ50" s="16"/>
      <c r="BK50" s="16"/>
      <c r="BL50" s="16"/>
      <c r="BM50" s="16">
        <v>10048.4</v>
      </c>
      <c r="BN50" s="16"/>
      <c r="BO50" s="16"/>
      <c r="BP50" s="16"/>
      <c r="BQ50" s="18" t="s">
        <v>21</v>
      </c>
      <c r="BR50" s="16"/>
      <c r="BS50" s="16"/>
      <c r="BT50" s="16"/>
      <c r="BU50" s="16">
        <v>11465.7</v>
      </c>
      <c r="BV50" s="16"/>
      <c r="BW50" s="16"/>
      <c r="BX50" s="16"/>
      <c r="BY50" s="85"/>
      <c r="BZ50" s="86"/>
      <c r="CA50" s="85"/>
      <c r="CB50" s="86"/>
      <c r="CC50" s="16"/>
      <c r="CD50" s="16"/>
      <c r="CE50" s="16"/>
      <c r="CF50" s="18" t="s">
        <v>21</v>
      </c>
      <c r="CG50" s="16"/>
      <c r="CH50" s="85"/>
      <c r="CI50" s="8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8" t="s">
        <v>21</v>
      </c>
      <c r="CV50" s="16">
        <v>8007.18</v>
      </c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8" t="s">
        <v>21</v>
      </c>
      <c r="DJ50" s="16"/>
      <c r="DK50" s="16"/>
      <c r="DL50" s="16"/>
      <c r="DM50" s="16">
        <v>883755</v>
      </c>
      <c r="DN50" s="16"/>
      <c r="DO50" s="16"/>
      <c r="DP50" s="16"/>
      <c r="DQ50" s="16"/>
      <c r="DR50" s="16"/>
      <c r="DS50" s="16"/>
      <c r="DT50" s="16"/>
      <c r="DU50" s="16"/>
      <c r="DV50" s="16">
        <v>35812.5</v>
      </c>
      <c r="DW50" s="18" t="s">
        <v>21</v>
      </c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>
        <v>1248500</v>
      </c>
      <c r="EK50" s="16"/>
      <c r="EL50" s="18" t="s">
        <v>21</v>
      </c>
      <c r="EM50" s="16"/>
      <c r="EN50" s="16"/>
      <c r="EO50" s="16"/>
      <c r="EP50" s="16"/>
      <c r="EQ50" s="16"/>
      <c r="ER50" s="16">
        <v>161061.4</v>
      </c>
      <c r="ES50" s="16"/>
      <c r="ET50" s="16"/>
      <c r="EU50" s="16">
        <v>215474.2</v>
      </c>
    </row>
    <row r="51" spans="1:151" ht="13.5" thickBot="1" x14ac:dyDescent="0.25">
      <c r="A51" s="18" t="s">
        <v>22</v>
      </c>
      <c r="B51" s="76" t="s">
        <v>351</v>
      </c>
      <c r="C51" s="63" t="s">
        <v>326</v>
      </c>
      <c r="D51" s="16">
        <v>29739.200000000001</v>
      </c>
      <c r="E51" s="16"/>
      <c r="F51" s="16">
        <v>160</v>
      </c>
      <c r="G51" s="16">
        <v>8590.2999999999993</v>
      </c>
      <c r="H51" s="16">
        <v>3040</v>
      </c>
      <c r="I51" s="16">
        <v>4203</v>
      </c>
      <c r="J51" s="16"/>
      <c r="K51" s="16">
        <v>1264</v>
      </c>
      <c r="L51" s="18" t="s">
        <v>22</v>
      </c>
      <c r="M51" s="16"/>
      <c r="N51" s="16">
        <v>16400</v>
      </c>
      <c r="O51" s="16">
        <v>2837.15</v>
      </c>
      <c r="P51" s="16">
        <v>288</v>
      </c>
      <c r="Q51" s="16">
        <v>16460.8</v>
      </c>
      <c r="R51" s="16">
        <v>300</v>
      </c>
      <c r="S51" s="16">
        <v>4900</v>
      </c>
      <c r="T51" s="16">
        <v>0.6</v>
      </c>
      <c r="U51" s="16"/>
      <c r="V51" s="100">
        <v>9780</v>
      </c>
      <c r="W51" s="101"/>
      <c r="X51" s="16">
        <v>1373.2</v>
      </c>
      <c r="Y51" s="17">
        <v>12624</v>
      </c>
      <c r="Z51" s="16">
        <v>7684.5</v>
      </c>
      <c r="AA51" s="18" t="s">
        <v>22</v>
      </c>
      <c r="AB51" s="16"/>
      <c r="AC51" s="16">
        <v>352</v>
      </c>
      <c r="AD51" s="16"/>
      <c r="AE51" s="16">
        <v>14650</v>
      </c>
      <c r="AF51" s="16">
        <v>2140</v>
      </c>
      <c r="AG51" s="16">
        <v>3312.5</v>
      </c>
      <c r="AH51" s="16"/>
      <c r="AI51" s="16">
        <v>45074.400000000001</v>
      </c>
      <c r="AJ51" s="16"/>
      <c r="AK51" s="16">
        <v>27196</v>
      </c>
      <c r="AL51" s="16">
        <v>550</v>
      </c>
      <c r="AM51" s="16">
        <v>750</v>
      </c>
      <c r="AN51" s="18" t="s">
        <v>22</v>
      </c>
      <c r="AO51" s="85">
        <v>10182762.9</v>
      </c>
      <c r="AP51" s="86"/>
      <c r="AQ51" s="16">
        <v>3460</v>
      </c>
      <c r="AR51" s="16"/>
      <c r="AS51" s="16">
        <v>4146.1000000000004</v>
      </c>
      <c r="AT51" s="16">
        <v>122804.55</v>
      </c>
      <c r="AU51" s="85">
        <v>6039</v>
      </c>
      <c r="AV51" s="86"/>
      <c r="AW51" s="16"/>
      <c r="AX51" s="16">
        <v>2854.7</v>
      </c>
      <c r="AY51" s="16">
        <v>13376</v>
      </c>
      <c r="AZ51" s="16"/>
      <c r="BA51" s="16">
        <v>8610.7000000000007</v>
      </c>
      <c r="BB51" s="18" t="s">
        <v>22</v>
      </c>
      <c r="BC51" s="16">
        <v>19036</v>
      </c>
      <c r="BD51" s="16">
        <v>1184.7</v>
      </c>
      <c r="BE51" s="16">
        <v>17134</v>
      </c>
      <c r="BF51" s="16">
        <v>2152.5</v>
      </c>
      <c r="BG51" s="16">
        <v>16876.7</v>
      </c>
      <c r="BH51" s="16">
        <v>2288.8000000000002</v>
      </c>
      <c r="BI51" s="16">
        <v>2782.9</v>
      </c>
      <c r="BJ51" s="16">
        <v>1872</v>
      </c>
      <c r="BK51" s="16">
        <v>2379.1999999999998</v>
      </c>
      <c r="BL51" s="16">
        <v>5960</v>
      </c>
      <c r="BM51" s="16">
        <v>7701.8</v>
      </c>
      <c r="BN51" s="16">
        <v>2064</v>
      </c>
      <c r="BO51" s="16"/>
      <c r="BP51" s="16">
        <v>0.66900000000000004</v>
      </c>
      <c r="BQ51" s="18" t="s">
        <v>22</v>
      </c>
      <c r="BR51" s="16">
        <v>3307.2</v>
      </c>
      <c r="BS51" s="16">
        <v>1888</v>
      </c>
      <c r="BT51" s="16">
        <v>2503</v>
      </c>
      <c r="BU51" s="16">
        <v>4347.5</v>
      </c>
      <c r="BV51" s="16">
        <v>4000</v>
      </c>
      <c r="BW51" s="16"/>
      <c r="BX51" s="16">
        <v>3898</v>
      </c>
      <c r="BY51" s="85">
        <v>4832</v>
      </c>
      <c r="BZ51" s="86"/>
      <c r="CA51" s="85">
        <v>22572</v>
      </c>
      <c r="CB51" s="86"/>
      <c r="CC51" s="16"/>
      <c r="CD51" s="16"/>
      <c r="CE51" s="16"/>
      <c r="CF51" s="18" t="s">
        <v>22</v>
      </c>
      <c r="CG51" s="16">
        <v>2515.9</v>
      </c>
      <c r="CH51" s="85">
        <v>5616</v>
      </c>
      <c r="CI51" s="86"/>
      <c r="CJ51" s="16">
        <v>584.29999999999995</v>
      </c>
      <c r="CK51" s="16">
        <v>23041</v>
      </c>
      <c r="CL51" s="16">
        <v>4528</v>
      </c>
      <c r="CM51" s="16"/>
      <c r="CN51" s="16"/>
      <c r="CO51" s="16">
        <v>3774</v>
      </c>
      <c r="CP51" s="16"/>
      <c r="CQ51" s="16">
        <v>4750</v>
      </c>
      <c r="CR51" s="16">
        <v>6190</v>
      </c>
      <c r="CS51" s="16">
        <v>365440.4</v>
      </c>
      <c r="CT51" s="16">
        <v>1281.4000000000001</v>
      </c>
      <c r="CU51" s="18" t="s">
        <v>22</v>
      </c>
      <c r="CV51" s="16">
        <v>1300.8</v>
      </c>
      <c r="CW51" s="16">
        <v>3712</v>
      </c>
      <c r="CX51" s="16">
        <v>2000</v>
      </c>
      <c r="CY51" s="16">
        <v>540</v>
      </c>
      <c r="CZ51" s="16">
        <v>5520</v>
      </c>
      <c r="DA51" s="16">
        <v>3000</v>
      </c>
      <c r="DB51" s="16">
        <v>2080</v>
      </c>
      <c r="DC51" s="16"/>
      <c r="DD51" s="16">
        <v>1703.8</v>
      </c>
      <c r="DE51" s="16"/>
      <c r="DF51" s="16">
        <v>1520</v>
      </c>
      <c r="DG51" s="16">
        <v>1232</v>
      </c>
      <c r="DH51" s="16">
        <v>7586</v>
      </c>
      <c r="DI51" s="18" t="s">
        <v>22</v>
      </c>
      <c r="DJ51" s="16">
        <v>432</v>
      </c>
      <c r="DK51" s="16">
        <v>7033</v>
      </c>
      <c r="DL51" s="16">
        <v>1184</v>
      </c>
      <c r="DM51" s="16">
        <v>77155</v>
      </c>
      <c r="DN51" s="16">
        <v>55724.6</v>
      </c>
      <c r="DO51" s="16"/>
      <c r="DP51" s="16">
        <v>248822</v>
      </c>
      <c r="DQ51" s="16">
        <v>10448</v>
      </c>
      <c r="DR51" s="16"/>
      <c r="DS51" s="16">
        <v>316968.40000000002</v>
      </c>
      <c r="DT51" s="16">
        <v>1312</v>
      </c>
      <c r="DU51" s="16"/>
      <c r="DV51" s="16">
        <v>461.2</v>
      </c>
      <c r="DW51" s="18" t="s">
        <v>22</v>
      </c>
      <c r="DX51" s="16">
        <v>38056.6</v>
      </c>
      <c r="DY51" s="16"/>
      <c r="DZ51" s="16"/>
      <c r="EA51" s="16">
        <v>2230</v>
      </c>
      <c r="EB51" s="16"/>
      <c r="EC51" s="16"/>
      <c r="ED51" s="16"/>
      <c r="EE51" s="16"/>
      <c r="EF51" s="16"/>
      <c r="EG51" s="16"/>
      <c r="EH51" s="16">
        <v>464</v>
      </c>
      <c r="EI51" s="16"/>
      <c r="EJ51" s="16">
        <v>5454400</v>
      </c>
      <c r="EK51" s="16">
        <v>312.8</v>
      </c>
      <c r="EL51" s="18" t="s">
        <v>22</v>
      </c>
      <c r="EM51" s="16">
        <v>1776</v>
      </c>
      <c r="EN51" s="16"/>
      <c r="EO51" s="16">
        <v>962.4</v>
      </c>
      <c r="EP51" s="16">
        <v>0.91100000000000003</v>
      </c>
      <c r="EQ51" s="16">
        <v>2560</v>
      </c>
      <c r="ER51" s="16">
        <v>1750</v>
      </c>
      <c r="ES51" s="16"/>
      <c r="ET51" s="16">
        <v>1649.6</v>
      </c>
      <c r="EU51" s="16">
        <v>100676.53</v>
      </c>
    </row>
    <row r="52" spans="1:151" ht="13.5" thickBot="1" x14ac:dyDescent="0.25">
      <c r="A52" s="18" t="s">
        <v>23</v>
      </c>
      <c r="B52" s="76" t="s">
        <v>352</v>
      </c>
      <c r="C52" s="63" t="s">
        <v>326</v>
      </c>
      <c r="D52" s="16">
        <v>3191.4</v>
      </c>
      <c r="E52" s="16"/>
      <c r="F52" s="16">
        <v>3520</v>
      </c>
      <c r="G52" s="16">
        <v>4242.1000000000004</v>
      </c>
      <c r="H52" s="16">
        <v>3345.6</v>
      </c>
      <c r="I52" s="16">
        <v>2060</v>
      </c>
      <c r="J52" s="16">
        <v>335</v>
      </c>
      <c r="K52" s="16">
        <v>300</v>
      </c>
      <c r="L52" s="18" t="s">
        <v>23</v>
      </c>
      <c r="M52" s="16"/>
      <c r="N52" s="16">
        <v>12350</v>
      </c>
      <c r="O52" s="16">
        <v>0.13</v>
      </c>
      <c r="P52" s="16">
        <v>4085.6</v>
      </c>
      <c r="Q52" s="16">
        <v>11496.8</v>
      </c>
      <c r="R52" s="16"/>
      <c r="S52" s="16">
        <v>3600</v>
      </c>
      <c r="T52" s="16">
        <v>2400</v>
      </c>
      <c r="U52" s="16"/>
      <c r="V52" s="100">
        <v>68629.789999999994</v>
      </c>
      <c r="W52" s="101"/>
      <c r="X52" s="16"/>
      <c r="Y52" s="17">
        <v>21638.9</v>
      </c>
      <c r="Z52" s="16">
        <v>11953.2</v>
      </c>
      <c r="AA52" s="18" t="s">
        <v>23</v>
      </c>
      <c r="AB52" s="16"/>
      <c r="AC52" s="16">
        <v>567.70000000000005</v>
      </c>
      <c r="AD52" s="16">
        <v>1723.6</v>
      </c>
      <c r="AE52" s="16">
        <v>3930</v>
      </c>
      <c r="AF52" s="16">
        <v>2130</v>
      </c>
      <c r="AG52" s="16">
        <v>3355.6</v>
      </c>
      <c r="AH52" s="16"/>
      <c r="AI52" s="16"/>
      <c r="AJ52" s="16"/>
      <c r="AK52" s="16">
        <v>2349.6</v>
      </c>
      <c r="AL52" s="16">
        <v>3500</v>
      </c>
      <c r="AM52" s="16">
        <v>350</v>
      </c>
      <c r="AN52" s="18" t="s">
        <v>23</v>
      </c>
      <c r="AO52" s="85">
        <v>1409836.8</v>
      </c>
      <c r="AP52" s="86"/>
      <c r="AQ52" s="16">
        <v>1988.664</v>
      </c>
      <c r="AR52" s="16"/>
      <c r="AS52" s="16">
        <v>13982.1</v>
      </c>
      <c r="AT52" s="16">
        <v>24173.49</v>
      </c>
      <c r="AU52" s="85">
        <v>31000</v>
      </c>
      <c r="AV52" s="86"/>
      <c r="AW52" s="16"/>
      <c r="AX52" s="16">
        <v>13134.1</v>
      </c>
      <c r="AY52" s="16"/>
      <c r="AZ52" s="16">
        <v>32</v>
      </c>
      <c r="BA52" s="16">
        <v>120</v>
      </c>
      <c r="BB52" s="18" t="s">
        <v>23</v>
      </c>
      <c r="BC52" s="16">
        <v>2548.4</v>
      </c>
      <c r="BD52" s="16">
        <v>2000</v>
      </c>
      <c r="BE52" s="16">
        <v>248548</v>
      </c>
      <c r="BF52" s="16">
        <v>2538.9</v>
      </c>
      <c r="BG52" s="16">
        <v>4763.6000000000004</v>
      </c>
      <c r="BH52" s="16">
        <v>1440</v>
      </c>
      <c r="BI52" s="16"/>
      <c r="BJ52" s="16">
        <v>10100</v>
      </c>
      <c r="BK52" s="16">
        <v>6939</v>
      </c>
      <c r="BL52" s="16">
        <v>4500</v>
      </c>
      <c r="BM52" s="16">
        <v>6642.5</v>
      </c>
      <c r="BN52" s="16"/>
      <c r="BO52" s="16"/>
      <c r="BP52" s="16"/>
      <c r="BQ52" s="18" t="s">
        <v>23</v>
      </c>
      <c r="BR52" s="16"/>
      <c r="BS52" s="16"/>
      <c r="BT52" s="16">
        <v>36227.599999999999</v>
      </c>
      <c r="BU52" s="16">
        <v>14988</v>
      </c>
      <c r="BV52" s="16">
        <v>1620</v>
      </c>
      <c r="BW52" s="16">
        <v>144</v>
      </c>
      <c r="BX52" s="16">
        <v>7576.8</v>
      </c>
      <c r="BY52" s="85">
        <v>2000</v>
      </c>
      <c r="BZ52" s="86"/>
      <c r="CA52" s="85">
        <v>64519</v>
      </c>
      <c r="CB52" s="86"/>
      <c r="CC52" s="16"/>
      <c r="CD52" s="16"/>
      <c r="CE52" s="16"/>
      <c r="CF52" s="18" t="s">
        <v>23</v>
      </c>
      <c r="CG52" s="16"/>
      <c r="CH52" s="85">
        <v>7530</v>
      </c>
      <c r="CI52" s="86"/>
      <c r="CJ52" s="16">
        <v>120</v>
      </c>
      <c r="CK52" s="16"/>
      <c r="CL52" s="16">
        <v>22221.8</v>
      </c>
      <c r="CM52" s="16"/>
      <c r="CN52" s="16">
        <v>915</v>
      </c>
      <c r="CO52" s="16">
        <v>11600</v>
      </c>
      <c r="CP52" s="16"/>
      <c r="CQ52" s="16">
        <v>1601.6</v>
      </c>
      <c r="CR52" s="16">
        <v>1051.2</v>
      </c>
      <c r="CS52" s="16">
        <v>137010.70000000001</v>
      </c>
      <c r="CT52" s="16"/>
      <c r="CU52" s="18" t="s">
        <v>23</v>
      </c>
      <c r="CV52" s="16">
        <v>3465.32</v>
      </c>
      <c r="CW52" s="16"/>
      <c r="CX52" s="16">
        <v>1555</v>
      </c>
      <c r="CY52" s="16"/>
      <c r="CZ52" s="16"/>
      <c r="DA52" s="16">
        <v>1371.5</v>
      </c>
      <c r="DB52" s="16"/>
      <c r="DC52" s="16"/>
      <c r="DD52" s="16">
        <v>4684.6000000000004</v>
      </c>
      <c r="DE52" s="16"/>
      <c r="DF52" s="16">
        <v>3012.3</v>
      </c>
      <c r="DG52" s="16">
        <v>12747.1</v>
      </c>
      <c r="DH52" s="16">
        <v>4926</v>
      </c>
      <c r="DI52" s="18" t="s">
        <v>23</v>
      </c>
      <c r="DJ52" s="16"/>
      <c r="DK52" s="16"/>
      <c r="DL52" s="16">
        <v>6230.9</v>
      </c>
      <c r="DM52" s="16">
        <v>5016</v>
      </c>
      <c r="DN52" s="16">
        <v>95449.9</v>
      </c>
      <c r="DO52" s="16"/>
      <c r="DP52" s="16">
        <v>1142</v>
      </c>
      <c r="DQ52" s="16"/>
      <c r="DR52" s="16">
        <v>600</v>
      </c>
      <c r="DS52" s="16">
        <v>3250</v>
      </c>
      <c r="DT52" s="16">
        <v>1700</v>
      </c>
      <c r="DU52" s="16"/>
      <c r="DV52" s="16">
        <v>3280.7</v>
      </c>
      <c r="DW52" s="18" t="s">
        <v>23</v>
      </c>
      <c r="DX52" s="16">
        <v>1007.2</v>
      </c>
      <c r="DY52" s="16"/>
      <c r="DZ52" s="16"/>
      <c r="EA52" s="16">
        <v>2150</v>
      </c>
      <c r="EB52" s="16"/>
      <c r="EC52" s="16"/>
      <c r="ED52" s="16">
        <v>1500</v>
      </c>
      <c r="EE52" s="16"/>
      <c r="EF52" s="16"/>
      <c r="EG52" s="16"/>
      <c r="EH52" s="16"/>
      <c r="EI52" s="16"/>
      <c r="EJ52" s="16">
        <v>11020600</v>
      </c>
      <c r="EK52" s="16">
        <v>1680.7</v>
      </c>
      <c r="EL52" s="18" t="s">
        <v>23</v>
      </c>
      <c r="EM52" s="16"/>
      <c r="EN52" s="16"/>
      <c r="EO52" s="16">
        <v>1752.7</v>
      </c>
      <c r="EP52" s="16">
        <v>1136</v>
      </c>
      <c r="EQ52" s="16">
        <v>2510.3000000000002</v>
      </c>
      <c r="ER52" s="16">
        <v>1050</v>
      </c>
      <c r="ES52" s="16"/>
      <c r="ET52" s="16">
        <v>3123.1</v>
      </c>
      <c r="EU52" s="16"/>
    </row>
    <row r="53" spans="1:151" ht="13.5" thickBot="1" x14ac:dyDescent="0.25">
      <c r="A53" s="18" t="s">
        <v>24</v>
      </c>
      <c r="B53" s="76" t="s">
        <v>353</v>
      </c>
      <c r="C53" s="63" t="s">
        <v>326</v>
      </c>
      <c r="D53" s="16"/>
      <c r="E53" s="16"/>
      <c r="F53" s="16"/>
      <c r="G53" s="16"/>
      <c r="H53" s="16"/>
      <c r="I53" s="16"/>
      <c r="J53" s="16"/>
      <c r="K53" s="16"/>
      <c r="L53" s="18" t="s">
        <v>24</v>
      </c>
      <c r="M53" s="16"/>
      <c r="N53" s="16"/>
      <c r="O53" s="16"/>
      <c r="P53" s="16"/>
      <c r="Q53" s="16"/>
      <c r="R53" s="16"/>
      <c r="S53" s="16"/>
      <c r="T53" s="16"/>
      <c r="U53" s="16"/>
      <c r="V53" s="100">
        <v>118.4</v>
      </c>
      <c r="W53" s="101"/>
      <c r="X53" s="16"/>
      <c r="Y53" s="17">
        <v>497.2</v>
      </c>
      <c r="Z53" s="16"/>
      <c r="AA53" s="18" t="s">
        <v>24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8" t="s">
        <v>24</v>
      </c>
      <c r="AO53" s="85"/>
      <c r="AP53" s="86"/>
      <c r="AQ53" s="16"/>
      <c r="AR53" s="16"/>
      <c r="AS53" s="16"/>
      <c r="AT53" s="16"/>
      <c r="AU53" s="85"/>
      <c r="AV53" s="86"/>
      <c r="AW53" s="16"/>
      <c r="AX53" s="16"/>
      <c r="AY53" s="16"/>
      <c r="AZ53" s="16"/>
      <c r="BA53" s="16"/>
      <c r="BB53" s="18" t="s">
        <v>24</v>
      </c>
      <c r="BC53" s="16"/>
      <c r="BD53" s="16"/>
      <c r="BE53" s="16"/>
      <c r="BF53" s="16"/>
      <c r="BG53" s="16">
        <v>3501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8" t="s">
        <v>24</v>
      </c>
      <c r="BR53" s="16"/>
      <c r="BS53" s="16"/>
      <c r="BT53" s="16"/>
      <c r="BU53" s="16">
        <v>18.899999999999999</v>
      </c>
      <c r="BV53" s="16"/>
      <c r="BW53" s="16"/>
      <c r="BX53" s="16"/>
      <c r="BY53" s="85"/>
      <c r="BZ53" s="86"/>
      <c r="CA53" s="85"/>
      <c r="CB53" s="86"/>
      <c r="CC53" s="16"/>
      <c r="CD53" s="16"/>
      <c r="CE53" s="16"/>
      <c r="CF53" s="18" t="s">
        <v>24</v>
      </c>
      <c r="CG53" s="16"/>
      <c r="CH53" s="85"/>
      <c r="CI53" s="8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8" t="s">
        <v>24</v>
      </c>
      <c r="CV53" s="16">
        <v>1500</v>
      </c>
      <c r="CW53" s="16"/>
      <c r="CX53" s="16"/>
      <c r="CY53" s="16"/>
      <c r="CZ53" s="16"/>
      <c r="DA53" s="16"/>
      <c r="DB53" s="16">
        <v>100</v>
      </c>
      <c r="DC53" s="16"/>
      <c r="DD53" s="16"/>
      <c r="DE53" s="16"/>
      <c r="DF53" s="16"/>
      <c r="DG53" s="16"/>
      <c r="DH53" s="16"/>
      <c r="DI53" s="18" t="s">
        <v>24</v>
      </c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8" t="s">
        <v>24</v>
      </c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>
        <v>125</v>
      </c>
      <c r="EL53" s="18" t="s">
        <v>24</v>
      </c>
      <c r="EM53" s="16"/>
      <c r="EN53" s="16"/>
      <c r="EO53" s="16"/>
      <c r="EP53" s="16">
        <v>0.02</v>
      </c>
      <c r="EQ53" s="16"/>
      <c r="ER53" s="16"/>
      <c r="ES53" s="16"/>
      <c r="ET53" s="16"/>
      <c r="EU53" s="16"/>
    </row>
    <row r="54" spans="1:151" ht="13.5" thickBot="1" x14ac:dyDescent="0.25">
      <c r="A54" s="18" t="s">
        <v>25</v>
      </c>
      <c r="B54" s="76" t="s">
        <v>354</v>
      </c>
      <c r="C54" s="63" t="s">
        <v>326</v>
      </c>
      <c r="D54" s="16">
        <v>854894</v>
      </c>
      <c r="E54" s="16"/>
      <c r="F54" s="16"/>
      <c r="G54" s="16">
        <v>6333.8</v>
      </c>
      <c r="H54" s="16"/>
      <c r="I54" s="16">
        <v>18144</v>
      </c>
      <c r="J54" s="16">
        <v>3024</v>
      </c>
      <c r="K54" s="16"/>
      <c r="L54" s="18" t="s">
        <v>25</v>
      </c>
      <c r="M54" s="16"/>
      <c r="N54" s="16"/>
      <c r="O54" s="16"/>
      <c r="P54" s="16"/>
      <c r="Q54" s="16">
        <v>62985.599999999999</v>
      </c>
      <c r="R54" s="16"/>
      <c r="S54" s="16"/>
      <c r="T54" s="16">
        <v>29160</v>
      </c>
      <c r="U54" s="16"/>
      <c r="V54" s="100">
        <v>8208</v>
      </c>
      <c r="W54" s="101"/>
      <c r="X54" s="16"/>
      <c r="Y54" s="17">
        <v>7210</v>
      </c>
      <c r="Z54" s="16"/>
      <c r="AA54" s="18" t="s">
        <v>25</v>
      </c>
      <c r="AB54" s="16"/>
      <c r="AC54" s="16">
        <v>31331.5</v>
      </c>
      <c r="AD54" s="16">
        <v>911.37</v>
      </c>
      <c r="AE54" s="16">
        <v>56073.599999999999</v>
      </c>
      <c r="AF54" s="16"/>
      <c r="AG54" s="16"/>
      <c r="AH54" s="16"/>
      <c r="AI54" s="16">
        <v>5211.3999999999996</v>
      </c>
      <c r="AJ54" s="16"/>
      <c r="AK54" s="16">
        <v>28073.66</v>
      </c>
      <c r="AL54" s="16"/>
      <c r="AM54" s="16"/>
      <c r="AN54" s="18" t="s">
        <v>25</v>
      </c>
      <c r="AO54" s="85">
        <v>1244344</v>
      </c>
      <c r="AP54" s="86"/>
      <c r="AQ54" s="16"/>
      <c r="AR54" s="16"/>
      <c r="AS54" s="16"/>
      <c r="AT54" s="16"/>
      <c r="AU54" s="85">
        <v>20506.900000000001</v>
      </c>
      <c r="AV54" s="86"/>
      <c r="AW54" s="16"/>
      <c r="AX54" s="16"/>
      <c r="AY54" s="16"/>
      <c r="AZ54" s="16"/>
      <c r="BA54" s="16"/>
      <c r="BB54" s="18" t="s">
        <v>25</v>
      </c>
      <c r="BC54" s="16"/>
      <c r="BD54" s="16"/>
      <c r="BE54" s="16">
        <v>65572</v>
      </c>
      <c r="BF54" s="16"/>
      <c r="BG54" s="16">
        <v>1706.9</v>
      </c>
      <c r="BH54" s="16">
        <v>273520.2</v>
      </c>
      <c r="BI54" s="16"/>
      <c r="BJ54" s="16"/>
      <c r="BK54" s="16"/>
      <c r="BL54" s="16">
        <v>74500.399999999994</v>
      </c>
      <c r="BM54" s="16">
        <v>13786.2</v>
      </c>
      <c r="BN54" s="16"/>
      <c r="BO54" s="16">
        <v>18636</v>
      </c>
      <c r="BP54" s="16"/>
      <c r="BQ54" s="18" t="s">
        <v>25</v>
      </c>
      <c r="BR54" s="16"/>
      <c r="BS54" s="16"/>
      <c r="BT54" s="16">
        <v>311472</v>
      </c>
      <c r="BU54" s="16">
        <v>3024</v>
      </c>
      <c r="BV54" s="16"/>
      <c r="BW54" s="16">
        <v>2592</v>
      </c>
      <c r="BX54" s="16"/>
      <c r="BY54" s="85">
        <v>62331</v>
      </c>
      <c r="BZ54" s="86"/>
      <c r="CA54" s="85"/>
      <c r="CB54" s="86"/>
      <c r="CC54" s="16"/>
      <c r="CD54" s="16"/>
      <c r="CE54" s="16"/>
      <c r="CF54" s="18" t="s">
        <v>25</v>
      </c>
      <c r="CG54" s="16"/>
      <c r="CH54" s="85"/>
      <c r="CI54" s="86"/>
      <c r="CJ54" s="16"/>
      <c r="CK54" s="16">
        <v>481356</v>
      </c>
      <c r="CL54" s="16"/>
      <c r="CM54" s="16">
        <v>1296</v>
      </c>
      <c r="CN54" s="16">
        <v>10861</v>
      </c>
      <c r="CO54" s="16"/>
      <c r="CP54" s="16"/>
      <c r="CQ54" s="16"/>
      <c r="CR54" s="16"/>
      <c r="CS54" s="16">
        <v>81474.600000000006</v>
      </c>
      <c r="CT54" s="16"/>
      <c r="CU54" s="18" t="s">
        <v>25</v>
      </c>
      <c r="CV54" s="16"/>
      <c r="CW54" s="16"/>
      <c r="CX54" s="16"/>
      <c r="CY54" s="16"/>
      <c r="CZ54" s="16"/>
      <c r="DA54" s="16"/>
      <c r="DB54" s="16"/>
      <c r="DC54" s="16"/>
      <c r="DD54" s="16"/>
      <c r="DE54" s="16">
        <v>19440.099999999999</v>
      </c>
      <c r="DF54" s="16"/>
      <c r="DG54" s="16"/>
      <c r="DH54" s="16"/>
      <c r="DI54" s="18" t="s">
        <v>25</v>
      </c>
      <c r="DJ54" s="16"/>
      <c r="DK54" s="16"/>
      <c r="DL54" s="16"/>
      <c r="DM54" s="16"/>
      <c r="DN54" s="16">
        <v>52502.400000000001</v>
      </c>
      <c r="DO54" s="16"/>
      <c r="DP54" s="16">
        <v>84717</v>
      </c>
      <c r="DQ54" s="16"/>
      <c r="DR54" s="16"/>
      <c r="DS54" s="16"/>
      <c r="DT54" s="16"/>
      <c r="DU54" s="16"/>
      <c r="DV54" s="16"/>
      <c r="DW54" s="18" t="s">
        <v>25</v>
      </c>
      <c r="DX54" s="16">
        <v>8424</v>
      </c>
      <c r="DY54" s="16"/>
      <c r="DZ54" s="16"/>
      <c r="EA54" s="16">
        <v>39866.199999999997</v>
      </c>
      <c r="EB54" s="16"/>
      <c r="EC54" s="16"/>
      <c r="ED54" s="16"/>
      <c r="EE54" s="16"/>
      <c r="EF54" s="16"/>
      <c r="EG54" s="16"/>
      <c r="EH54" s="16"/>
      <c r="EI54" s="16">
        <v>8496</v>
      </c>
      <c r="EJ54" s="16"/>
      <c r="EK54" s="16"/>
      <c r="EL54" s="18" t="s">
        <v>25</v>
      </c>
      <c r="EM54" s="16"/>
      <c r="EN54" s="16"/>
      <c r="EO54" s="16"/>
      <c r="EP54" s="16"/>
      <c r="EQ54" s="16"/>
      <c r="ER54" s="16">
        <v>102384</v>
      </c>
      <c r="ES54" s="16"/>
      <c r="ET54" s="16"/>
      <c r="EU54" s="16">
        <v>38942</v>
      </c>
    </row>
    <row r="55" spans="1:151" ht="13.5" thickBot="1" x14ac:dyDescent="0.25">
      <c r="A55" s="18" t="s">
        <v>26</v>
      </c>
      <c r="B55" s="76" t="s">
        <v>355</v>
      </c>
      <c r="C55" s="63" t="s">
        <v>326</v>
      </c>
      <c r="D55" s="16">
        <v>725609</v>
      </c>
      <c r="E55" s="16"/>
      <c r="F55" s="16"/>
      <c r="G55" s="16"/>
      <c r="H55" s="16"/>
      <c r="I55" s="16"/>
      <c r="J55" s="16"/>
      <c r="K55" s="16"/>
      <c r="L55" s="18" t="s">
        <v>26</v>
      </c>
      <c r="M55" s="16"/>
      <c r="N55" s="16">
        <v>1161</v>
      </c>
      <c r="O55" s="16"/>
      <c r="P55" s="16"/>
      <c r="Q55" s="16"/>
      <c r="R55" s="16"/>
      <c r="S55" s="16"/>
      <c r="T55" s="16"/>
      <c r="U55" s="16"/>
      <c r="V55" s="100"/>
      <c r="W55" s="101"/>
      <c r="X55" s="16"/>
      <c r="Y55" s="17">
        <v>2075</v>
      </c>
      <c r="Z55" s="16"/>
      <c r="AA55" s="18" t="s">
        <v>26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8" t="s">
        <v>26</v>
      </c>
      <c r="AO55" s="85"/>
      <c r="AP55" s="86"/>
      <c r="AQ55" s="16"/>
      <c r="AR55" s="16"/>
      <c r="AS55" s="16"/>
      <c r="AT55" s="16"/>
      <c r="AU55" s="85"/>
      <c r="AV55" s="86"/>
      <c r="AW55" s="16"/>
      <c r="AX55" s="16"/>
      <c r="AY55" s="16">
        <v>3966.2</v>
      </c>
      <c r="AZ55" s="16">
        <v>13161.8</v>
      </c>
      <c r="BA55" s="16"/>
      <c r="BB55" s="18" t="s">
        <v>26</v>
      </c>
      <c r="BC55" s="16"/>
      <c r="BD55" s="16"/>
      <c r="BE55" s="16"/>
      <c r="BF55" s="16"/>
      <c r="BG55" s="16"/>
      <c r="BH55" s="16">
        <v>6240</v>
      </c>
      <c r="BI55" s="16"/>
      <c r="BJ55" s="16"/>
      <c r="BK55" s="16"/>
      <c r="BL55" s="16"/>
      <c r="BM55" s="16"/>
      <c r="BN55" s="16"/>
      <c r="BO55" s="16"/>
      <c r="BP55" s="16"/>
      <c r="BQ55" s="18" t="s">
        <v>26</v>
      </c>
      <c r="BR55" s="16"/>
      <c r="BS55" s="16"/>
      <c r="BT55" s="16"/>
      <c r="BU55" s="16"/>
      <c r="BV55" s="16"/>
      <c r="BW55" s="16"/>
      <c r="BX55" s="16"/>
      <c r="BY55" s="85"/>
      <c r="BZ55" s="86"/>
      <c r="CA55" s="85"/>
      <c r="CB55" s="86"/>
      <c r="CC55" s="16"/>
      <c r="CD55" s="16"/>
      <c r="CE55" s="16"/>
      <c r="CF55" s="18" t="s">
        <v>26</v>
      </c>
      <c r="CG55" s="16"/>
      <c r="CH55" s="85"/>
      <c r="CI55" s="86"/>
      <c r="CJ55" s="16"/>
      <c r="CK55" s="16">
        <v>108250</v>
      </c>
      <c r="CL55" s="16"/>
      <c r="CM55" s="16"/>
      <c r="CN55" s="16"/>
      <c r="CO55" s="16"/>
      <c r="CP55" s="16"/>
      <c r="CQ55" s="16"/>
      <c r="CR55" s="16"/>
      <c r="CS55" s="16"/>
      <c r="CT55" s="16"/>
      <c r="CU55" s="18" t="s">
        <v>26</v>
      </c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8" t="s">
        <v>26</v>
      </c>
      <c r="DJ55" s="16"/>
      <c r="DK55" s="16"/>
      <c r="DL55" s="16"/>
      <c r="DM55" s="16">
        <v>1200</v>
      </c>
      <c r="DN55" s="16">
        <v>188280</v>
      </c>
      <c r="DO55" s="16"/>
      <c r="DP55" s="16"/>
      <c r="DQ55" s="16"/>
      <c r="DR55" s="16"/>
      <c r="DS55" s="16"/>
      <c r="DT55" s="16"/>
      <c r="DU55" s="16"/>
      <c r="DV55" s="16"/>
      <c r="DW55" s="18" t="s">
        <v>26</v>
      </c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>
        <v>303</v>
      </c>
      <c r="EI55" s="16"/>
      <c r="EJ55" s="16"/>
      <c r="EK55" s="16"/>
      <c r="EL55" s="18" t="s">
        <v>26</v>
      </c>
      <c r="EM55" s="16"/>
      <c r="EN55" s="16"/>
      <c r="EO55" s="16"/>
      <c r="EP55" s="16"/>
      <c r="EQ55" s="16"/>
      <c r="ER55" s="16"/>
      <c r="ES55" s="16"/>
      <c r="ET55" s="16"/>
      <c r="EU55" s="16"/>
    </row>
    <row r="56" spans="1:151" ht="13.5" thickBot="1" x14ac:dyDescent="0.25">
      <c r="A56" s="18" t="s">
        <v>27</v>
      </c>
      <c r="B56" s="76" t="s">
        <v>356</v>
      </c>
      <c r="C56" s="63" t="s">
        <v>326</v>
      </c>
      <c r="D56" s="25">
        <v>39552.400000000001</v>
      </c>
      <c r="E56" s="16"/>
      <c r="F56" s="16"/>
      <c r="G56" s="16"/>
      <c r="H56" s="16"/>
      <c r="I56" s="16"/>
      <c r="J56" s="16"/>
      <c r="K56" s="16"/>
      <c r="L56" s="18" t="s">
        <v>27</v>
      </c>
      <c r="M56" s="16"/>
      <c r="N56" s="16">
        <v>324</v>
      </c>
      <c r="O56" s="16"/>
      <c r="P56" s="16"/>
      <c r="Q56" s="16"/>
      <c r="R56" s="16"/>
      <c r="S56" s="16"/>
      <c r="T56" s="16"/>
      <c r="U56" s="16"/>
      <c r="V56" s="100"/>
      <c r="W56" s="101"/>
      <c r="X56" s="16"/>
      <c r="Y56" s="17"/>
      <c r="Z56" s="16"/>
      <c r="AA56" s="18" t="s">
        <v>27</v>
      </c>
      <c r="AB56" s="16"/>
      <c r="AC56" s="16"/>
      <c r="AD56" s="25">
        <v>23749.7</v>
      </c>
      <c r="AE56" s="16"/>
      <c r="AF56" s="16"/>
      <c r="AG56" s="16"/>
      <c r="AH56" s="16"/>
      <c r="AI56" s="16"/>
      <c r="AJ56" s="16"/>
      <c r="AK56" s="16">
        <v>1944</v>
      </c>
      <c r="AL56" s="16"/>
      <c r="AM56" s="16"/>
      <c r="AN56" s="18" t="s">
        <v>27</v>
      </c>
      <c r="AO56" s="85"/>
      <c r="AP56" s="86"/>
      <c r="AQ56" s="16"/>
      <c r="AR56" s="16"/>
      <c r="AS56" s="16"/>
      <c r="AT56" s="16">
        <v>14506.84</v>
      </c>
      <c r="AU56" s="85"/>
      <c r="AV56" s="86"/>
      <c r="AW56" s="16"/>
      <c r="AX56" s="16"/>
      <c r="AY56" s="16"/>
      <c r="AZ56" s="16"/>
      <c r="BA56" s="16"/>
      <c r="BB56" s="18" t="s">
        <v>27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>
        <v>65880</v>
      </c>
      <c r="BM56" s="16"/>
      <c r="BN56" s="16"/>
      <c r="BO56" s="16"/>
      <c r="BP56" s="16"/>
      <c r="BQ56" s="18" t="s">
        <v>27</v>
      </c>
      <c r="BR56" s="16"/>
      <c r="BS56" s="16"/>
      <c r="BT56" s="16"/>
      <c r="BU56" s="16"/>
      <c r="BV56" s="16"/>
      <c r="BW56" s="16"/>
      <c r="BX56" s="16"/>
      <c r="BY56" s="85"/>
      <c r="BZ56" s="86"/>
      <c r="CA56" s="85"/>
      <c r="CB56" s="86"/>
      <c r="CC56" s="16"/>
      <c r="CD56" s="16"/>
      <c r="CE56" s="16"/>
      <c r="CF56" s="18" t="s">
        <v>27</v>
      </c>
      <c r="CG56" s="16"/>
      <c r="CH56" s="85"/>
      <c r="CI56" s="8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8" t="s">
        <v>27</v>
      </c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8" t="s">
        <v>27</v>
      </c>
      <c r="DJ56" s="16"/>
      <c r="DK56" s="16"/>
      <c r="DL56" s="16"/>
      <c r="DM56" s="16">
        <v>87000</v>
      </c>
      <c r="DN56" s="16">
        <v>7776</v>
      </c>
      <c r="DO56" s="16"/>
      <c r="DP56" s="16"/>
      <c r="DQ56" s="16"/>
      <c r="DR56" s="16"/>
      <c r="DS56" s="16"/>
      <c r="DT56" s="16"/>
      <c r="DU56" s="16"/>
      <c r="DV56" s="16"/>
      <c r="DW56" s="18" t="s">
        <v>27</v>
      </c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55">
        <v>200</v>
      </c>
      <c r="EI56" s="16"/>
      <c r="EJ56" s="16"/>
      <c r="EK56" s="16"/>
      <c r="EL56" s="18" t="s">
        <v>27</v>
      </c>
      <c r="EM56" s="16"/>
      <c r="EN56" s="16"/>
      <c r="EO56" s="16"/>
      <c r="EP56" s="16"/>
      <c r="EQ56" s="16"/>
      <c r="ER56" s="16"/>
      <c r="ES56" s="16"/>
      <c r="ET56" s="16"/>
      <c r="EU56" s="16"/>
    </row>
    <row r="57" spans="1:151" ht="13.5" thickBot="1" x14ac:dyDescent="0.25">
      <c r="A57" s="18" t="s">
        <v>28</v>
      </c>
      <c r="B57" s="76" t="s">
        <v>346</v>
      </c>
      <c r="C57" s="63" t="s">
        <v>326</v>
      </c>
      <c r="D57" s="16"/>
      <c r="E57" s="16"/>
      <c r="F57" s="16"/>
      <c r="G57" s="16"/>
      <c r="H57" s="16"/>
      <c r="I57" s="16"/>
      <c r="J57" s="16"/>
      <c r="K57" s="16"/>
      <c r="L57" s="18" t="s">
        <v>28</v>
      </c>
      <c r="M57" s="16"/>
      <c r="N57" s="16"/>
      <c r="O57" s="16"/>
      <c r="P57" s="16"/>
      <c r="Q57" s="16"/>
      <c r="R57" s="16"/>
      <c r="S57" s="16"/>
      <c r="T57" s="16"/>
      <c r="U57" s="16"/>
      <c r="V57" s="100"/>
      <c r="W57" s="101"/>
      <c r="X57" s="16"/>
      <c r="Y57" s="17"/>
      <c r="Z57" s="16"/>
      <c r="AA57" s="18" t="s">
        <v>28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8" t="s">
        <v>28</v>
      </c>
      <c r="AO57" s="85"/>
      <c r="AP57" s="86"/>
      <c r="AQ57" s="16"/>
      <c r="AR57" s="16"/>
      <c r="AS57" s="16"/>
      <c r="AT57" s="16"/>
      <c r="AU57" s="85"/>
      <c r="AV57" s="86"/>
      <c r="AW57" s="16"/>
      <c r="AX57" s="16"/>
      <c r="AY57" s="16"/>
      <c r="AZ57" s="16"/>
      <c r="BA57" s="16"/>
      <c r="BB57" s="18" t="s">
        <v>28</v>
      </c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8" t="s">
        <v>28</v>
      </c>
      <c r="BR57" s="16"/>
      <c r="BS57" s="16"/>
      <c r="BT57" s="16"/>
      <c r="BU57" s="16"/>
      <c r="BV57" s="16"/>
      <c r="BW57" s="16"/>
      <c r="BX57" s="16"/>
      <c r="BY57" s="85"/>
      <c r="BZ57" s="86"/>
      <c r="CA57" s="85"/>
      <c r="CB57" s="86"/>
      <c r="CC57" s="16"/>
      <c r="CD57" s="16"/>
      <c r="CE57" s="16"/>
      <c r="CF57" s="18" t="s">
        <v>28</v>
      </c>
      <c r="CG57" s="16"/>
      <c r="CH57" s="85"/>
      <c r="CI57" s="8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8" t="s">
        <v>28</v>
      </c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8" t="s">
        <v>28</v>
      </c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8" t="s">
        <v>28</v>
      </c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>
        <v>100</v>
      </c>
      <c r="EI57" s="16"/>
      <c r="EJ57" s="16"/>
      <c r="EK57" s="16"/>
      <c r="EL57" s="18" t="s">
        <v>28</v>
      </c>
      <c r="EM57" s="16"/>
      <c r="EN57" s="16"/>
      <c r="EO57" s="16"/>
      <c r="EP57" s="16"/>
      <c r="EQ57" s="16"/>
      <c r="ER57" s="16"/>
      <c r="ES57" s="16"/>
      <c r="ET57" s="16"/>
      <c r="EU57" s="16"/>
    </row>
    <row r="58" spans="1:151" s="41" customFormat="1" ht="13.5" thickBot="1" x14ac:dyDescent="0.25">
      <c r="A58" s="21"/>
      <c r="B58" s="64" t="s">
        <v>323</v>
      </c>
      <c r="C58" s="64"/>
      <c r="D58" s="38">
        <f>SUM(D48:D57)</f>
        <v>2867919.2499999995</v>
      </c>
      <c r="E58" s="38">
        <f>SUM(E48:E57)</f>
        <v>6646.8</v>
      </c>
      <c r="F58" s="38">
        <f>SUM(F48:F57)</f>
        <v>54485</v>
      </c>
      <c r="G58" s="38">
        <f>SUM(G48:G57)</f>
        <v>1495825.7300000002</v>
      </c>
      <c r="H58" s="38">
        <f>SUM(H48:H57)</f>
        <v>48236.1</v>
      </c>
      <c r="I58" s="38">
        <f>+I49*1300+SUM(I50:I57)</f>
        <v>3816315</v>
      </c>
      <c r="J58" s="38">
        <f>SUM(J48:J57)</f>
        <v>662002.1</v>
      </c>
      <c r="K58" s="38">
        <f>SUM(K48:K57)</f>
        <v>27406</v>
      </c>
      <c r="L58" s="38">
        <f>SUM(L49:L57)</f>
        <v>0</v>
      </c>
      <c r="M58" s="38">
        <f>+M49+M50*1300</f>
        <v>11478405.199999999</v>
      </c>
      <c r="N58" s="38">
        <f>SUM(N48:N57)</f>
        <v>211854.5</v>
      </c>
      <c r="O58" s="38">
        <f t="shared" ref="O58:U58" si="4">SUM(O48:O57)</f>
        <v>178909.81</v>
      </c>
      <c r="P58" s="38">
        <f t="shared" si="4"/>
        <v>10382.299999999999</v>
      </c>
      <c r="Q58" s="38">
        <f t="shared" si="4"/>
        <v>118606.39999999999</v>
      </c>
      <c r="R58" s="38">
        <f t="shared" si="4"/>
        <v>182800</v>
      </c>
      <c r="S58" s="38">
        <f t="shared" si="4"/>
        <v>47595</v>
      </c>
      <c r="T58" s="38">
        <f t="shared" si="4"/>
        <v>78544.899999999994</v>
      </c>
      <c r="U58" s="38">
        <f t="shared" si="4"/>
        <v>13426.4</v>
      </c>
      <c r="V58" s="79">
        <f>SUM(V48:V57)</f>
        <v>579434.31000000006</v>
      </c>
      <c r="W58" s="80"/>
      <c r="X58" s="38">
        <f t="shared" ref="X58:AM58" si="5">SUM(X48:X57)</f>
        <v>28061.7</v>
      </c>
      <c r="Y58" s="38">
        <f t="shared" si="5"/>
        <v>1255755.1999999997</v>
      </c>
      <c r="Z58" s="38">
        <f t="shared" si="5"/>
        <v>74024.5</v>
      </c>
      <c r="AA58" s="38">
        <f t="shared" si="5"/>
        <v>0</v>
      </c>
      <c r="AB58" s="38">
        <f t="shared" si="5"/>
        <v>69200.3</v>
      </c>
      <c r="AC58" s="38">
        <f t="shared" si="5"/>
        <v>249296.23</v>
      </c>
      <c r="AD58" s="38">
        <f t="shared" si="5"/>
        <v>734507.98999999987</v>
      </c>
      <c r="AE58" s="38">
        <f t="shared" si="5"/>
        <v>1153577.2000000002</v>
      </c>
      <c r="AF58" s="38">
        <f t="shared" si="5"/>
        <v>93470</v>
      </c>
      <c r="AG58" s="38">
        <f t="shared" si="5"/>
        <v>130426.6</v>
      </c>
      <c r="AH58" s="38">
        <f t="shared" si="5"/>
        <v>0</v>
      </c>
      <c r="AI58" s="38">
        <f t="shared" si="5"/>
        <v>236138</v>
      </c>
      <c r="AJ58" s="38">
        <f t="shared" si="5"/>
        <v>720100</v>
      </c>
      <c r="AK58" s="38">
        <f t="shared" si="5"/>
        <v>6399708.7999999998</v>
      </c>
      <c r="AL58" s="38">
        <f t="shared" si="5"/>
        <v>27402</v>
      </c>
      <c r="AM58" s="38">
        <f t="shared" si="5"/>
        <v>31775</v>
      </c>
      <c r="AN58" s="38">
        <f>SUM(AN49:AN57)</f>
        <v>0</v>
      </c>
      <c r="AO58" s="79">
        <f>SUM(AO48:AO57)</f>
        <v>58695119.399999999</v>
      </c>
      <c r="AP58" s="80"/>
      <c r="AQ58" s="38">
        <f>SUM(AQ48:AQ57)</f>
        <v>142149.71</v>
      </c>
      <c r="AR58" s="38">
        <f>SUM(AR48:AR57)</f>
        <v>1237.5</v>
      </c>
      <c r="AS58" s="38">
        <f>SUM(AS48:AS57)</f>
        <v>33638.300000000003</v>
      </c>
      <c r="AT58" s="38">
        <f>SUM(AT48:AT57)</f>
        <v>5149775.58</v>
      </c>
      <c r="AU58" s="79">
        <f>SUM(AU48:AU57)</f>
        <v>388348.80000000005</v>
      </c>
      <c r="AV58" s="80"/>
      <c r="AW58" s="38">
        <f t="shared" ref="AW58:BY58" si="6">SUM(AW48:AW57)</f>
        <v>726650</v>
      </c>
      <c r="AX58" s="38">
        <f t="shared" si="6"/>
        <v>122462.3</v>
      </c>
      <c r="AY58" s="38">
        <f t="shared" si="6"/>
        <v>40313.299999999996</v>
      </c>
      <c r="AZ58" s="38">
        <f t="shared" si="6"/>
        <v>321746.8</v>
      </c>
      <c r="BA58" s="38">
        <f t="shared" si="6"/>
        <v>60980.7</v>
      </c>
      <c r="BB58" s="38">
        <f t="shared" si="6"/>
        <v>0</v>
      </c>
      <c r="BC58" s="38">
        <f t="shared" si="6"/>
        <v>9934254.4000000004</v>
      </c>
      <c r="BD58" s="38">
        <f t="shared" si="6"/>
        <v>33234.5</v>
      </c>
      <c r="BE58" s="38">
        <f t="shared" si="6"/>
        <v>1151799.2</v>
      </c>
      <c r="BF58" s="38">
        <f t="shared" si="6"/>
        <v>42180.4</v>
      </c>
      <c r="BG58" s="38">
        <f t="shared" si="6"/>
        <v>57430.9</v>
      </c>
      <c r="BH58" s="38">
        <f t="shared" si="6"/>
        <v>571570.6</v>
      </c>
      <c r="BI58" s="38">
        <f t="shared" si="6"/>
        <v>43818.9</v>
      </c>
      <c r="BJ58" s="38">
        <f t="shared" si="6"/>
        <v>326076.7</v>
      </c>
      <c r="BK58" s="38">
        <f t="shared" si="6"/>
        <v>186338.60000000003</v>
      </c>
      <c r="BL58" s="38">
        <f t="shared" si="6"/>
        <v>150840.4</v>
      </c>
      <c r="BM58" s="38">
        <f t="shared" si="6"/>
        <v>1211755.2</v>
      </c>
      <c r="BN58" s="38">
        <f t="shared" si="6"/>
        <v>5727.6</v>
      </c>
      <c r="BO58" s="38">
        <f t="shared" si="6"/>
        <v>37651.1</v>
      </c>
      <c r="BP58" s="38">
        <f t="shared" si="6"/>
        <v>14652.669</v>
      </c>
      <c r="BQ58" s="38">
        <f t="shared" si="6"/>
        <v>0</v>
      </c>
      <c r="BR58" s="38">
        <f t="shared" si="6"/>
        <v>28876.799999999999</v>
      </c>
      <c r="BS58" s="38">
        <f t="shared" si="6"/>
        <v>4366</v>
      </c>
      <c r="BT58" s="38">
        <f t="shared" si="6"/>
        <v>7326457.5800000001</v>
      </c>
      <c r="BU58" s="38">
        <f t="shared" si="6"/>
        <v>52019.700000000004</v>
      </c>
      <c r="BV58" s="38">
        <f t="shared" si="6"/>
        <v>38175</v>
      </c>
      <c r="BW58" s="38">
        <f t="shared" si="6"/>
        <v>465393</v>
      </c>
      <c r="BX58" s="38">
        <f t="shared" si="6"/>
        <v>68070.7</v>
      </c>
      <c r="BY58" s="79">
        <f t="shared" si="6"/>
        <v>969024</v>
      </c>
      <c r="BZ58" s="80"/>
      <c r="CA58" s="79">
        <f>SUM(CA48:CA57)</f>
        <v>2141760</v>
      </c>
      <c r="CB58" s="80"/>
      <c r="CC58" s="38">
        <f t="shared" ref="CC58:CH58" si="7">SUM(CC48:CC57)</f>
        <v>249158</v>
      </c>
      <c r="CD58" s="38">
        <f t="shared" si="7"/>
        <v>13911.7</v>
      </c>
      <c r="CE58" s="38">
        <f t="shared" si="7"/>
        <v>603.4</v>
      </c>
      <c r="CF58" s="38">
        <f t="shared" si="7"/>
        <v>0</v>
      </c>
      <c r="CG58" s="38">
        <f t="shared" si="7"/>
        <v>71750.799999999988</v>
      </c>
      <c r="CH58" s="79">
        <f t="shared" si="7"/>
        <v>61148.299999999996</v>
      </c>
      <c r="CI58" s="80"/>
      <c r="CJ58" s="38">
        <f>SUM(CJ48:CJ57)</f>
        <v>22693.399999999998</v>
      </c>
      <c r="CK58" s="38">
        <f>SUM(CK48:CK57)</f>
        <v>3871526.4</v>
      </c>
      <c r="CL58" s="38">
        <f>SUM(CL48:CL57)</f>
        <v>162390.79999999999</v>
      </c>
      <c r="CM58" s="38">
        <f t="shared" ref="CM58:DR58" si="8">SUM(CM48:CM57)</f>
        <v>157935.4</v>
      </c>
      <c r="CN58" s="38">
        <f t="shared" si="8"/>
        <v>251582.5</v>
      </c>
      <c r="CO58" s="38">
        <f t="shared" si="8"/>
        <v>26027.200000000001</v>
      </c>
      <c r="CP58" s="38">
        <f t="shared" si="8"/>
        <v>5143.6000000000004</v>
      </c>
      <c r="CQ58" s="38">
        <f t="shared" si="8"/>
        <v>52188.6</v>
      </c>
      <c r="CR58" s="38">
        <f t="shared" si="8"/>
        <v>75416.800000000003</v>
      </c>
      <c r="CS58" s="38">
        <f t="shared" si="8"/>
        <v>583925.70000000007</v>
      </c>
      <c r="CT58" s="38">
        <f t="shared" si="8"/>
        <v>4213.3</v>
      </c>
      <c r="CU58" s="38">
        <f t="shared" si="8"/>
        <v>0</v>
      </c>
      <c r="CV58" s="38">
        <f t="shared" si="8"/>
        <v>41338.500000000007</v>
      </c>
      <c r="CW58" s="38">
        <f t="shared" si="8"/>
        <v>25550.300000000003</v>
      </c>
      <c r="CX58" s="38">
        <f t="shared" si="8"/>
        <v>24819.5</v>
      </c>
      <c r="CY58" s="38">
        <f t="shared" si="8"/>
        <v>14040</v>
      </c>
      <c r="CZ58" s="38">
        <f t="shared" si="8"/>
        <v>21006</v>
      </c>
      <c r="DA58" s="38">
        <f t="shared" si="8"/>
        <v>20201.900000000001</v>
      </c>
      <c r="DB58" s="38">
        <f t="shared" si="8"/>
        <v>3742</v>
      </c>
      <c r="DC58" s="38">
        <f t="shared" si="8"/>
        <v>21549.3</v>
      </c>
      <c r="DD58" s="38">
        <f t="shared" si="8"/>
        <v>127702.00000000001</v>
      </c>
      <c r="DE58" s="38">
        <f t="shared" si="8"/>
        <v>30819.899999999998</v>
      </c>
      <c r="DF58" s="38">
        <f t="shared" si="8"/>
        <v>12036.645</v>
      </c>
      <c r="DG58" s="38">
        <f t="shared" si="8"/>
        <v>118086.5</v>
      </c>
      <c r="DH58" s="38">
        <f t="shared" si="8"/>
        <v>28298.199999999997</v>
      </c>
      <c r="DI58" s="38">
        <f t="shared" si="8"/>
        <v>0</v>
      </c>
      <c r="DJ58" s="38">
        <f t="shared" si="8"/>
        <v>2569</v>
      </c>
      <c r="DK58" s="38">
        <f t="shared" si="8"/>
        <v>102751.4</v>
      </c>
      <c r="DL58" s="38">
        <f t="shared" si="8"/>
        <v>109884.37</v>
      </c>
      <c r="DM58" s="38">
        <f t="shared" si="8"/>
        <v>4428957</v>
      </c>
      <c r="DN58" s="38">
        <f t="shared" si="8"/>
        <v>12100410.4</v>
      </c>
      <c r="DO58" s="38">
        <f t="shared" si="8"/>
        <v>0</v>
      </c>
      <c r="DP58" s="38">
        <f t="shared" si="8"/>
        <v>1064862</v>
      </c>
      <c r="DQ58" s="38">
        <f t="shared" si="8"/>
        <v>12086.7</v>
      </c>
      <c r="DR58" s="38">
        <f t="shared" si="8"/>
        <v>2444.6999999999998</v>
      </c>
      <c r="DS58" s="38">
        <f t="shared" ref="DS58:EU58" si="9">SUM(DS48:DS57)</f>
        <v>1610347.2999999998</v>
      </c>
      <c r="DT58" s="38">
        <f t="shared" si="9"/>
        <v>9167.7939999999999</v>
      </c>
      <c r="DU58" s="38">
        <f t="shared" si="9"/>
        <v>0</v>
      </c>
      <c r="DV58" s="38">
        <f t="shared" si="9"/>
        <v>445282.4</v>
      </c>
      <c r="DW58" s="38">
        <f t="shared" si="9"/>
        <v>0</v>
      </c>
      <c r="DX58" s="38">
        <f t="shared" si="9"/>
        <v>4539464.8</v>
      </c>
      <c r="DY58" s="38">
        <f t="shared" si="9"/>
        <v>62167.1</v>
      </c>
      <c r="DZ58" s="38">
        <f t="shared" si="9"/>
        <v>12874.3</v>
      </c>
      <c r="EA58" s="38">
        <f t="shared" si="9"/>
        <v>355136.4</v>
      </c>
      <c r="EB58" s="38">
        <f t="shared" si="9"/>
        <v>1529.1</v>
      </c>
      <c r="EC58" s="38">
        <f t="shared" si="9"/>
        <v>41677.1</v>
      </c>
      <c r="ED58" s="38">
        <f t="shared" si="9"/>
        <v>84599.7</v>
      </c>
      <c r="EE58" s="38">
        <f t="shared" si="9"/>
        <v>0</v>
      </c>
      <c r="EF58" s="38">
        <f t="shared" si="9"/>
        <v>25034</v>
      </c>
      <c r="EG58" s="38">
        <f t="shared" si="9"/>
        <v>25251.599999999999</v>
      </c>
      <c r="EH58" s="38">
        <f t="shared" si="9"/>
        <v>1278</v>
      </c>
      <c r="EI58" s="38">
        <f t="shared" si="9"/>
        <v>16545</v>
      </c>
      <c r="EJ58" s="38">
        <f t="shared" si="9"/>
        <v>50687745</v>
      </c>
      <c r="EK58" s="38">
        <f t="shared" si="9"/>
        <v>8297.2000000000007</v>
      </c>
      <c r="EL58" s="38">
        <f t="shared" si="9"/>
        <v>0</v>
      </c>
      <c r="EM58" s="38">
        <f t="shared" si="9"/>
        <v>25873.4</v>
      </c>
      <c r="EN58" s="38">
        <f t="shared" si="9"/>
        <v>9357</v>
      </c>
      <c r="EO58" s="38">
        <f t="shared" si="9"/>
        <v>12205.300000000001</v>
      </c>
      <c r="EP58" s="38">
        <f t="shared" si="9"/>
        <v>18583.431</v>
      </c>
      <c r="EQ58" s="38">
        <f t="shared" si="9"/>
        <v>22299.399999999998</v>
      </c>
      <c r="ER58" s="38">
        <f t="shared" si="9"/>
        <v>314880.40000000002</v>
      </c>
      <c r="ES58" s="38">
        <f t="shared" si="9"/>
        <v>0</v>
      </c>
      <c r="ET58" s="38">
        <f t="shared" si="9"/>
        <v>58354.5</v>
      </c>
      <c r="EU58" s="38">
        <f t="shared" si="9"/>
        <v>395088.23</v>
      </c>
    </row>
    <row r="59" spans="1:151" ht="13.5" thickBot="1" x14ac:dyDescent="0.25">
      <c r="A59" s="22">
        <v>2.2999999999999998</v>
      </c>
      <c r="B59" s="77" t="s">
        <v>357</v>
      </c>
      <c r="C59" s="62"/>
      <c r="D59" s="23"/>
      <c r="E59" s="23"/>
      <c r="F59" s="23"/>
      <c r="G59" s="23"/>
      <c r="H59" s="23"/>
      <c r="I59" s="23"/>
      <c r="J59" s="23"/>
      <c r="K59" s="23"/>
      <c r="L59" s="22">
        <v>2.2999999999999998</v>
      </c>
      <c r="M59" s="23"/>
      <c r="N59" s="23"/>
      <c r="O59" s="23"/>
      <c r="P59" s="23"/>
      <c r="Q59" s="23"/>
      <c r="R59" s="23"/>
      <c r="S59" s="23"/>
      <c r="T59" s="23"/>
      <c r="U59" s="23"/>
      <c r="V59" s="102"/>
      <c r="W59" s="103"/>
      <c r="X59" s="23"/>
      <c r="Y59" s="24"/>
      <c r="Z59" s="23"/>
      <c r="AA59" s="22">
        <v>2.2999999999999998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2">
        <v>2.2999999999999998</v>
      </c>
      <c r="AO59" s="95"/>
      <c r="AP59" s="95"/>
      <c r="AQ59" s="23"/>
      <c r="AR59" s="23"/>
      <c r="AS59" s="23"/>
      <c r="AT59" s="23"/>
      <c r="AU59" s="89"/>
      <c r="AV59" s="90"/>
      <c r="AW59" s="23"/>
      <c r="AX59" s="23"/>
      <c r="AY59" s="23"/>
      <c r="AZ59" s="23"/>
      <c r="BA59" s="23"/>
      <c r="BB59" s="22">
        <v>2.2999999999999998</v>
      </c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2">
        <v>2.2999999999999998</v>
      </c>
      <c r="BR59" s="23"/>
      <c r="BS59" s="23"/>
      <c r="BT59" s="23"/>
      <c r="BU59" s="23"/>
      <c r="BV59" s="23"/>
      <c r="BW59" s="23"/>
      <c r="BX59" s="23"/>
      <c r="BY59" s="89"/>
      <c r="BZ59" s="90"/>
      <c r="CA59" s="89"/>
      <c r="CB59" s="90"/>
      <c r="CC59" s="23"/>
      <c r="CD59" s="23"/>
      <c r="CE59" s="23"/>
      <c r="CF59" s="22">
        <v>2.2999999999999998</v>
      </c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2">
        <v>2.2999999999999998</v>
      </c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2">
        <v>2.2999999999999998</v>
      </c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2">
        <v>2.2999999999999998</v>
      </c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2">
        <v>2.2999999999999998</v>
      </c>
      <c r="EM59" s="23"/>
      <c r="EN59" s="23"/>
      <c r="EO59" s="23"/>
      <c r="EP59" s="23"/>
      <c r="EQ59" s="23"/>
      <c r="ER59" s="23"/>
      <c r="ES59" s="23"/>
      <c r="ET59" s="23"/>
      <c r="EU59" s="23"/>
    </row>
    <row r="60" spans="1:151" ht="24.75" thickBot="1" x14ac:dyDescent="0.25">
      <c r="A60" s="18" t="s">
        <v>29</v>
      </c>
      <c r="B60" s="76" t="s">
        <v>358</v>
      </c>
      <c r="C60" s="63" t="s">
        <v>326</v>
      </c>
      <c r="D60" s="16"/>
      <c r="E60" s="16">
        <v>600</v>
      </c>
      <c r="F60" s="16"/>
      <c r="G60" s="16"/>
      <c r="H60" s="16"/>
      <c r="I60" s="16"/>
      <c r="J60" s="16"/>
      <c r="K60" s="16"/>
      <c r="L60" s="18" t="s">
        <v>29</v>
      </c>
      <c r="M60" s="16"/>
      <c r="N60" s="16"/>
      <c r="O60" s="16">
        <v>0.1</v>
      </c>
      <c r="P60" s="16"/>
      <c r="Q60" s="16"/>
      <c r="R60" s="16">
        <v>192.5</v>
      </c>
      <c r="S60" s="16"/>
      <c r="T60" s="16"/>
      <c r="U60" s="16">
        <v>150</v>
      </c>
      <c r="V60" s="100"/>
      <c r="W60" s="101"/>
      <c r="X60" s="16"/>
      <c r="Y60" s="17"/>
      <c r="Z60" s="16"/>
      <c r="AA60" s="18" t="s">
        <v>29</v>
      </c>
      <c r="AB60" s="16"/>
      <c r="AC60" s="16"/>
      <c r="AD60" s="16">
        <v>18.3</v>
      </c>
      <c r="AE60" s="16">
        <v>259270</v>
      </c>
      <c r="AF60" s="16"/>
      <c r="AG60" s="16"/>
      <c r="AH60" s="16"/>
      <c r="AI60" s="16">
        <v>54.7</v>
      </c>
      <c r="AJ60" s="16"/>
      <c r="AK60" s="16">
        <v>24279.8</v>
      </c>
      <c r="AL60" s="16"/>
      <c r="AM60" s="16"/>
      <c r="AN60" s="18" t="s">
        <v>29</v>
      </c>
      <c r="AO60" s="85"/>
      <c r="AP60" s="86"/>
      <c r="AQ60" s="16"/>
      <c r="AR60" s="16"/>
      <c r="AS60" s="16"/>
      <c r="AT60" s="16"/>
      <c r="AU60" s="85">
        <v>437.85</v>
      </c>
      <c r="AV60" s="86"/>
      <c r="AW60" s="16"/>
      <c r="AX60" s="16">
        <v>1200</v>
      </c>
      <c r="AY60" s="16"/>
      <c r="AZ60" s="16"/>
      <c r="BA60" s="16"/>
      <c r="BB60" s="18" t="s">
        <v>29</v>
      </c>
      <c r="BC60" s="16"/>
      <c r="BD60" s="16"/>
      <c r="BE60" s="16"/>
      <c r="BF60" s="16"/>
      <c r="BG60" s="16">
        <v>6715.2</v>
      </c>
      <c r="BH60" s="16"/>
      <c r="BI60" s="16"/>
      <c r="BJ60" s="16"/>
      <c r="BK60" s="16"/>
      <c r="BL60" s="16">
        <v>587.29999999999995</v>
      </c>
      <c r="BM60" s="16"/>
      <c r="BN60" s="16"/>
      <c r="BO60" s="16"/>
      <c r="BP60" s="16"/>
      <c r="BQ60" s="18" t="s">
        <v>29</v>
      </c>
      <c r="BR60" s="16"/>
      <c r="BS60" s="16"/>
      <c r="BT60" s="16"/>
      <c r="BU60" s="16"/>
      <c r="BV60" s="16"/>
      <c r="BW60" s="16">
        <v>137</v>
      </c>
      <c r="BX60" s="16"/>
      <c r="BY60" s="85"/>
      <c r="BZ60" s="86"/>
      <c r="CA60" s="85"/>
      <c r="CB60" s="86"/>
      <c r="CC60" s="16"/>
      <c r="CD60" s="16"/>
      <c r="CE60" s="16"/>
      <c r="CF60" s="18" t="s">
        <v>29</v>
      </c>
      <c r="CG60" s="16">
        <v>7400</v>
      </c>
      <c r="CH60" s="85"/>
      <c r="CI60" s="86"/>
      <c r="CJ60" s="16"/>
      <c r="CK60" s="16"/>
      <c r="CL60" s="16"/>
      <c r="CM60" s="16"/>
      <c r="CN60" s="16"/>
      <c r="CO60" s="16"/>
      <c r="CP60" s="16"/>
      <c r="CQ60" s="16"/>
      <c r="CR60" s="16"/>
      <c r="CS60" s="16">
        <v>7002.8</v>
      </c>
      <c r="CT60" s="16">
        <v>1550</v>
      </c>
      <c r="CU60" s="18" t="s">
        <v>29</v>
      </c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8" t="s">
        <v>29</v>
      </c>
      <c r="DJ60" s="16"/>
      <c r="DK60" s="16"/>
      <c r="DL60" s="16"/>
      <c r="DM60" s="16"/>
      <c r="DN60" s="16">
        <v>1522.8</v>
      </c>
      <c r="DO60" s="16"/>
      <c r="DP60" s="16"/>
      <c r="DQ60" s="16"/>
      <c r="DR60" s="16"/>
      <c r="DS60" s="16"/>
      <c r="DT60" s="16"/>
      <c r="DU60" s="16"/>
      <c r="DV60" s="16"/>
      <c r="DW60" s="18" t="s">
        <v>29</v>
      </c>
      <c r="DX60" s="16"/>
      <c r="DY60" s="16"/>
      <c r="DZ60" s="16"/>
      <c r="EA60" s="16">
        <v>1250</v>
      </c>
      <c r="EB60" s="16"/>
      <c r="EC60" s="16"/>
      <c r="ED60" s="16">
        <v>150</v>
      </c>
      <c r="EE60" s="16">
        <v>50</v>
      </c>
      <c r="EF60" s="16">
        <v>100</v>
      </c>
      <c r="EG60" s="16">
        <v>100</v>
      </c>
      <c r="EH60" s="16"/>
      <c r="EI60" s="16"/>
      <c r="EJ60" s="16"/>
      <c r="EK60" s="16"/>
      <c r="EL60" s="18" t="s">
        <v>29</v>
      </c>
      <c r="EM60" s="16"/>
      <c r="EN60" s="16"/>
      <c r="EO60" s="16"/>
      <c r="EP60" s="16">
        <v>0.1</v>
      </c>
      <c r="EQ60" s="16"/>
      <c r="ER60" s="16"/>
      <c r="ES60" s="16"/>
      <c r="ET60" s="16"/>
      <c r="EU60" s="16">
        <v>1450.5</v>
      </c>
    </row>
    <row r="61" spans="1:151" ht="24.75" thickBot="1" x14ac:dyDescent="0.25">
      <c r="A61" s="18" t="s">
        <v>30</v>
      </c>
      <c r="B61" s="76" t="s">
        <v>359</v>
      </c>
      <c r="C61" s="63" t="s">
        <v>326</v>
      </c>
      <c r="D61" s="16">
        <v>68186</v>
      </c>
      <c r="E61" s="16">
        <v>381.3</v>
      </c>
      <c r="F61" s="16"/>
      <c r="G61" s="16">
        <v>2696.2</v>
      </c>
      <c r="H61" s="16"/>
      <c r="I61" s="16"/>
      <c r="J61" s="16"/>
      <c r="K61" s="16"/>
      <c r="L61" s="18" t="s">
        <v>30</v>
      </c>
      <c r="M61" s="16">
        <v>50000</v>
      </c>
      <c r="N61" s="16"/>
      <c r="O61" s="16">
        <v>0.1</v>
      </c>
      <c r="P61" s="16">
        <v>350.2</v>
      </c>
      <c r="Q61" s="16">
        <v>4613.83</v>
      </c>
      <c r="R61" s="16">
        <v>25.5</v>
      </c>
      <c r="S61" s="16"/>
      <c r="T61" s="16">
        <v>6167.6</v>
      </c>
      <c r="U61" s="16">
        <v>500</v>
      </c>
      <c r="V61" s="100">
        <v>19223.599999999999</v>
      </c>
      <c r="W61" s="101"/>
      <c r="X61" s="16"/>
      <c r="Y61" s="17"/>
      <c r="Z61" s="16"/>
      <c r="AA61" s="18" t="s">
        <v>30</v>
      </c>
      <c r="AB61" s="16"/>
      <c r="AC61" s="16"/>
      <c r="AD61" s="16">
        <v>66984.820000000007</v>
      </c>
      <c r="AE61" s="16">
        <v>32834.9</v>
      </c>
      <c r="AF61" s="16"/>
      <c r="AG61" s="16"/>
      <c r="AH61" s="16"/>
      <c r="AI61" s="16">
        <v>37789</v>
      </c>
      <c r="AJ61" s="16"/>
      <c r="AK61" s="16">
        <v>77268.800000000003</v>
      </c>
      <c r="AL61" s="16"/>
      <c r="AM61" s="16"/>
      <c r="AN61" s="18" t="s">
        <v>30</v>
      </c>
      <c r="AO61" s="85"/>
      <c r="AP61" s="86"/>
      <c r="AQ61" s="16"/>
      <c r="AR61" s="33">
        <v>600</v>
      </c>
      <c r="AS61" s="16"/>
      <c r="AT61" s="16"/>
      <c r="AU61" s="85">
        <v>3134.1</v>
      </c>
      <c r="AV61" s="86"/>
      <c r="AW61" s="16"/>
      <c r="AX61" s="16">
        <v>1481.8</v>
      </c>
      <c r="AY61" s="16"/>
      <c r="AZ61" s="16">
        <v>41574</v>
      </c>
      <c r="BA61" s="16"/>
      <c r="BB61" s="18" t="s">
        <v>30</v>
      </c>
      <c r="BC61" s="16"/>
      <c r="BD61" s="16"/>
      <c r="BE61" s="16"/>
      <c r="BF61" s="16"/>
      <c r="BG61" s="16">
        <v>3340</v>
      </c>
      <c r="BH61" s="16"/>
      <c r="BI61" s="16"/>
      <c r="BJ61" s="16"/>
      <c r="BK61" s="16"/>
      <c r="BL61" s="16">
        <v>150</v>
      </c>
      <c r="BM61" s="16"/>
      <c r="BN61" s="16"/>
      <c r="BO61" s="16"/>
      <c r="BP61" s="16"/>
      <c r="BQ61" s="18" t="s">
        <v>30</v>
      </c>
      <c r="BR61" s="16">
        <v>1738.1</v>
      </c>
      <c r="BS61" s="16"/>
      <c r="BT61" s="16"/>
      <c r="BU61" s="16"/>
      <c r="BV61" s="16"/>
      <c r="BW61" s="16">
        <v>315</v>
      </c>
      <c r="BX61" s="16"/>
      <c r="BY61" s="85"/>
      <c r="BZ61" s="86"/>
      <c r="CA61" s="85"/>
      <c r="CB61" s="86"/>
      <c r="CC61" s="16"/>
      <c r="CD61" s="16"/>
      <c r="CE61" s="16">
        <v>7229.3</v>
      </c>
      <c r="CF61" s="18" t="s">
        <v>30</v>
      </c>
      <c r="CG61" s="16"/>
      <c r="CH61" s="85"/>
      <c r="CI61" s="86"/>
      <c r="CJ61" s="16"/>
      <c r="CK61" s="16">
        <v>82802.7</v>
      </c>
      <c r="CL61" s="16"/>
      <c r="CM61" s="16"/>
      <c r="CN61" s="16"/>
      <c r="CO61" s="16"/>
      <c r="CP61" s="16"/>
      <c r="CQ61" s="16"/>
      <c r="CR61" s="16"/>
      <c r="CS61" s="16"/>
      <c r="CT61" s="16"/>
      <c r="CU61" s="18" t="s">
        <v>30</v>
      </c>
      <c r="CV61" s="16"/>
      <c r="CW61" s="16"/>
      <c r="CX61" s="16"/>
      <c r="CY61" s="16"/>
      <c r="CZ61" s="16"/>
      <c r="DA61" s="16"/>
      <c r="DB61" s="16"/>
      <c r="DC61" s="16"/>
      <c r="DD61" s="16"/>
      <c r="DE61" s="16">
        <v>387.2</v>
      </c>
      <c r="DF61" s="16">
        <v>300</v>
      </c>
      <c r="DG61" s="16"/>
      <c r="DH61" s="16"/>
      <c r="DI61" s="18" t="s">
        <v>30</v>
      </c>
      <c r="DJ61" s="16"/>
      <c r="DK61" s="16"/>
      <c r="DL61" s="16">
        <v>2500</v>
      </c>
      <c r="DM61" s="16"/>
      <c r="DN61" s="16">
        <v>10271.799999999999</v>
      </c>
      <c r="DO61" s="16"/>
      <c r="DP61" s="16">
        <v>110124</v>
      </c>
      <c r="DQ61" s="16"/>
      <c r="DR61" s="16"/>
      <c r="DS61" s="16"/>
      <c r="DT61" s="16"/>
      <c r="DU61" s="16"/>
      <c r="DV61" s="16"/>
      <c r="DW61" s="18" t="s">
        <v>30</v>
      </c>
      <c r="DX61" s="16">
        <v>13029.4</v>
      </c>
      <c r="DY61" s="16"/>
      <c r="DZ61" s="16">
        <v>1257.7</v>
      </c>
      <c r="EA61" s="16">
        <v>2357.1</v>
      </c>
      <c r="EB61" s="16">
        <v>2000</v>
      </c>
      <c r="EC61" s="16"/>
      <c r="ED61" s="16">
        <v>1000</v>
      </c>
      <c r="EE61" s="16"/>
      <c r="EF61" s="16">
        <v>3000</v>
      </c>
      <c r="EG61" s="16"/>
      <c r="EH61" s="16"/>
      <c r="EI61" s="16">
        <v>844.7</v>
      </c>
      <c r="EJ61" s="16"/>
      <c r="EK61" s="16">
        <v>410</v>
      </c>
      <c r="EL61" s="18" t="s">
        <v>30</v>
      </c>
      <c r="EM61" s="16"/>
      <c r="EN61" s="16"/>
      <c r="EO61" s="16"/>
      <c r="EP61" s="16">
        <v>0.05</v>
      </c>
      <c r="EQ61" s="16"/>
      <c r="ER61" s="16">
        <v>3781.5</v>
      </c>
      <c r="ES61" s="16"/>
      <c r="ET61" s="16">
        <v>3000</v>
      </c>
      <c r="EU61" s="16"/>
    </row>
    <row r="62" spans="1:151" ht="13.5" thickBot="1" x14ac:dyDescent="0.25">
      <c r="A62" s="18" t="s">
        <v>31</v>
      </c>
      <c r="B62" s="78" t="s">
        <v>360</v>
      </c>
      <c r="C62" s="63" t="s">
        <v>326</v>
      </c>
      <c r="D62" s="16">
        <v>29968.95</v>
      </c>
      <c r="E62" s="16"/>
      <c r="F62" s="16"/>
      <c r="G62" s="16"/>
      <c r="H62" s="16"/>
      <c r="I62" s="16">
        <v>39416.5</v>
      </c>
      <c r="J62" s="16"/>
      <c r="K62" s="16"/>
      <c r="L62" s="18" t="s">
        <v>31</v>
      </c>
      <c r="M62" s="16"/>
      <c r="N62" s="16"/>
      <c r="O62" s="16">
        <v>0.2</v>
      </c>
      <c r="P62" s="16"/>
      <c r="Q62" s="16"/>
      <c r="R62" s="16">
        <v>1081.5999999999999</v>
      </c>
      <c r="S62" s="16"/>
      <c r="T62" s="16">
        <v>476</v>
      </c>
      <c r="U62" s="16"/>
      <c r="V62" s="100">
        <v>2360</v>
      </c>
      <c r="W62" s="101"/>
      <c r="X62" s="16"/>
      <c r="Y62" s="17"/>
      <c r="Z62" s="16"/>
      <c r="AA62" s="18" t="s">
        <v>31</v>
      </c>
      <c r="AB62" s="16"/>
      <c r="AC62" s="16">
        <v>457.16</v>
      </c>
      <c r="AD62" s="16"/>
      <c r="AE62" s="16">
        <v>1222153.3999999999</v>
      </c>
      <c r="AF62" s="16"/>
      <c r="AG62" s="16"/>
      <c r="AH62" s="16"/>
      <c r="AI62" s="16">
        <v>6465.1</v>
      </c>
      <c r="AJ62" s="16"/>
      <c r="AK62" s="16">
        <v>32771.599999999999</v>
      </c>
      <c r="AL62" s="16"/>
      <c r="AM62" s="16">
        <v>1215</v>
      </c>
      <c r="AN62" s="18" t="s">
        <v>31</v>
      </c>
      <c r="AO62" s="85">
        <v>115000</v>
      </c>
      <c r="AP62" s="86"/>
      <c r="AQ62" s="16"/>
      <c r="AR62" s="16"/>
      <c r="AS62" s="16"/>
      <c r="AT62" s="16">
        <v>3839883.73</v>
      </c>
      <c r="AU62" s="85">
        <v>60.2</v>
      </c>
      <c r="AV62" s="86"/>
      <c r="AW62" s="16"/>
      <c r="AX62" s="16"/>
      <c r="AY62" s="16"/>
      <c r="AZ62" s="16"/>
      <c r="BA62" s="16"/>
      <c r="BB62" s="18" t="s">
        <v>31</v>
      </c>
      <c r="BC62" s="16"/>
      <c r="BD62" s="16"/>
      <c r="BE62" s="16"/>
      <c r="BF62" s="16">
        <v>1325</v>
      </c>
      <c r="BG62" s="16">
        <v>209</v>
      </c>
      <c r="BH62" s="16">
        <v>16911.5</v>
      </c>
      <c r="BI62" s="16"/>
      <c r="BJ62" s="16"/>
      <c r="BK62" s="16"/>
      <c r="BL62" s="16">
        <v>25.8</v>
      </c>
      <c r="BM62" s="16">
        <v>786.7</v>
      </c>
      <c r="BN62" s="16"/>
      <c r="BO62" s="16"/>
      <c r="BP62" s="16">
        <v>3120</v>
      </c>
      <c r="BQ62" s="18" t="s">
        <v>31</v>
      </c>
      <c r="BR62" s="16"/>
      <c r="BS62" s="16"/>
      <c r="BT62" s="16">
        <v>9636.17</v>
      </c>
      <c r="BU62" s="16"/>
      <c r="BV62" s="16"/>
      <c r="BW62" s="16">
        <v>233.3</v>
      </c>
      <c r="BX62" s="16">
        <v>30.4</v>
      </c>
      <c r="BY62" s="85"/>
      <c r="BZ62" s="86"/>
      <c r="CA62" s="85"/>
      <c r="CB62" s="86"/>
      <c r="CC62" s="16"/>
      <c r="CD62" s="16"/>
      <c r="CE62" s="16"/>
      <c r="CF62" s="18" t="s">
        <v>31</v>
      </c>
      <c r="CG62" s="16"/>
      <c r="CH62" s="85"/>
      <c r="CI62" s="86"/>
      <c r="CJ62" s="16">
        <v>14</v>
      </c>
      <c r="CK62" s="16">
        <v>118449</v>
      </c>
      <c r="CL62" s="16"/>
      <c r="CM62" s="16"/>
      <c r="CN62" s="16"/>
      <c r="CO62" s="16"/>
      <c r="CP62" s="16"/>
      <c r="CQ62" s="16"/>
      <c r="CR62" s="16">
        <v>634.29999999999995</v>
      </c>
      <c r="CS62" s="16">
        <v>225396.8</v>
      </c>
      <c r="CT62" s="16"/>
      <c r="CU62" s="18" t="s">
        <v>31</v>
      </c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8" t="s">
        <v>31</v>
      </c>
      <c r="DJ62" s="16"/>
      <c r="DK62" s="16"/>
      <c r="DL62" s="16"/>
      <c r="DM62" s="16"/>
      <c r="DN62" s="16">
        <v>214434.7</v>
      </c>
      <c r="DO62" s="16"/>
      <c r="DP62" s="16">
        <v>1306</v>
      </c>
      <c r="DQ62" s="16"/>
      <c r="DR62" s="16"/>
      <c r="DS62" s="16"/>
      <c r="DT62" s="16"/>
      <c r="DU62" s="16"/>
      <c r="DV62" s="16">
        <v>52784.1</v>
      </c>
      <c r="DW62" s="18" t="s">
        <v>31</v>
      </c>
      <c r="DX62" s="16">
        <v>2788138</v>
      </c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8" t="s">
        <v>31</v>
      </c>
      <c r="EM62" s="16"/>
      <c r="EN62" s="16"/>
      <c r="EO62" s="16"/>
      <c r="EP62" s="16"/>
      <c r="EQ62" s="16"/>
      <c r="ER62" s="16">
        <v>58</v>
      </c>
      <c r="ES62" s="16"/>
      <c r="ET62" s="16"/>
      <c r="EU62" s="16">
        <v>4256.1000000000004</v>
      </c>
    </row>
    <row r="63" spans="1:151" s="41" customFormat="1" ht="13.5" thickBot="1" x14ac:dyDescent="0.25">
      <c r="A63" s="21"/>
      <c r="B63" s="64" t="s">
        <v>323</v>
      </c>
      <c r="C63" s="64"/>
      <c r="D63" s="38">
        <f>SUM(D60:D62)</f>
        <v>98154.95</v>
      </c>
      <c r="E63" s="38">
        <f t="shared" ref="E63:BP63" si="10">SUM(E60:E62)</f>
        <v>981.3</v>
      </c>
      <c r="F63" s="38">
        <f t="shared" si="10"/>
        <v>0</v>
      </c>
      <c r="G63" s="38">
        <f t="shared" si="10"/>
        <v>2696.2</v>
      </c>
      <c r="H63" s="38">
        <f t="shared" si="10"/>
        <v>0</v>
      </c>
      <c r="I63" s="38">
        <f t="shared" si="10"/>
        <v>39416.5</v>
      </c>
      <c r="J63" s="38">
        <f t="shared" si="10"/>
        <v>0</v>
      </c>
      <c r="K63" s="38">
        <f t="shared" si="10"/>
        <v>0</v>
      </c>
      <c r="L63" s="38">
        <f t="shared" si="10"/>
        <v>0</v>
      </c>
      <c r="M63" s="38">
        <f t="shared" si="10"/>
        <v>50000</v>
      </c>
      <c r="N63" s="38">
        <f t="shared" si="10"/>
        <v>0</v>
      </c>
      <c r="O63" s="38">
        <f t="shared" si="10"/>
        <v>0.4</v>
      </c>
      <c r="P63" s="38">
        <f t="shared" si="10"/>
        <v>350.2</v>
      </c>
      <c r="Q63" s="38">
        <f t="shared" si="10"/>
        <v>4613.83</v>
      </c>
      <c r="R63" s="38">
        <f t="shared" si="10"/>
        <v>1299.5999999999999</v>
      </c>
      <c r="S63" s="38">
        <f t="shared" si="10"/>
        <v>0</v>
      </c>
      <c r="T63" s="38">
        <f t="shared" si="10"/>
        <v>6643.6</v>
      </c>
      <c r="U63" s="38">
        <f t="shared" si="10"/>
        <v>650</v>
      </c>
      <c r="V63" s="79">
        <f t="shared" si="10"/>
        <v>21583.599999999999</v>
      </c>
      <c r="W63" s="80"/>
      <c r="X63" s="38">
        <f t="shared" si="10"/>
        <v>0</v>
      </c>
      <c r="Y63" s="38">
        <f t="shared" si="10"/>
        <v>0</v>
      </c>
      <c r="Z63" s="38">
        <f t="shared" si="10"/>
        <v>0</v>
      </c>
      <c r="AA63" s="38">
        <f t="shared" si="10"/>
        <v>0</v>
      </c>
      <c r="AB63" s="38">
        <f t="shared" si="10"/>
        <v>0</v>
      </c>
      <c r="AC63" s="38">
        <f t="shared" si="10"/>
        <v>457.16</v>
      </c>
      <c r="AD63" s="38">
        <f t="shared" si="10"/>
        <v>67003.12000000001</v>
      </c>
      <c r="AE63" s="38">
        <f t="shared" si="10"/>
        <v>1514258.2999999998</v>
      </c>
      <c r="AF63" s="38">
        <f t="shared" si="10"/>
        <v>0</v>
      </c>
      <c r="AG63" s="38">
        <f t="shared" si="10"/>
        <v>0</v>
      </c>
      <c r="AH63" s="38">
        <f t="shared" si="10"/>
        <v>0</v>
      </c>
      <c r="AI63" s="38">
        <f t="shared" si="10"/>
        <v>44308.799999999996</v>
      </c>
      <c r="AJ63" s="38">
        <f t="shared" si="10"/>
        <v>0</v>
      </c>
      <c r="AK63" s="38">
        <f t="shared" si="10"/>
        <v>134320.20000000001</v>
      </c>
      <c r="AL63" s="38">
        <f t="shared" si="10"/>
        <v>0</v>
      </c>
      <c r="AM63" s="38">
        <f t="shared" si="10"/>
        <v>1215</v>
      </c>
      <c r="AN63" s="38">
        <f t="shared" si="10"/>
        <v>0</v>
      </c>
      <c r="AO63" s="79">
        <f t="shared" si="10"/>
        <v>115000</v>
      </c>
      <c r="AP63" s="80"/>
      <c r="AQ63" s="38">
        <f t="shared" si="10"/>
        <v>0</v>
      </c>
      <c r="AR63" s="38">
        <f t="shared" si="10"/>
        <v>600</v>
      </c>
      <c r="AS63" s="38">
        <f t="shared" si="10"/>
        <v>0</v>
      </c>
      <c r="AT63" s="38">
        <f t="shared" si="10"/>
        <v>3839883.73</v>
      </c>
      <c r="AU63" s="79">
        <f t="shared" si="10"/>
        <v>3632.1499999999996</v>
      </c>
      <c r="AV63" s="80"/>
      <c r="AW63" s="38">
        <f t="shared" si="10"/>
        <v>0</v>
      </c>
      <c r="AX63" s="38">
        <f t="shared" si="10"/>
        <v>2681.8</v>
      </c>
      <c r="AY63" s="38">
        <f t="shared" si="10"/>
        <v>0</v>
      </c>
      <c r="AZ63" s="38">
        <f t="shared" si="10"/>
        <v>41574</v>
      </c>
      <c r="BA63" s="38">
        <f t="shared" si="10"/>
        <v>0</v>
      </c>
      <c r="BB63" s="38">
        <f t="shared" si="10"/>
        <v>0</v>
      </c>
      <c r="BC63" s="38">
        <f t="shared" si="10"/>
        <v>0</v>
      </c>
      <c r="BD63" s="38">
        <f t="shared" si="10"/>
        <v>0</v>
      </c>
      <c r="BE63" s="38">
        <f t="shared" si="10"/>
        <v>0</v>
      </c>
      <c r="BF63" s="38">
        <f t="shared" si="10"/>
        <v>1325</v>
      </c>
      <c r="BG63" s="38">
        <f t="shared" si="10"/>
        <v>10264.200000000001</v>
      </c>
      <c r="BH63" s="38">
        <f t="shared" si="10"/>
        <v>16911.5</v>
      </c>
      <c r="BI63" s="38">
        <f t="shared" si="10"/>
        <v>0</v>
      </c>
      <c r="BJ63" s="38">
        <f t="shared" si="10"/>
        <v>0</v>
      </c>
      <c r="BK63" s="38">
        <f t="shared" si="10"/>
        <v>0</v>
      </c>
      <c r="BL63" s="38">
        <f t="shared" si="10"/>
        <v>763.09999999999991</v>
      </c>
      <c r="BM63" s="38">
        <f t="shared" si="10"/>
        <v>786.7</v>
      </c>
      <c r="BN63" s="38">
        <f t="shared" si="10"/>
        <v>0</v>
      </c>
      <c r="BO63" s="38">
        <f t="shared" si="10"/>
        <v>0</v>
      </c>
      <c r="BP63" s="38">
        <f t="shared" si="10"/>
        <v>3120</v>
      </c>
      <c r="BQ63" s="38">
        <f t="shared" ref="BQ63:EB63" si="11">SUM(BQ60:BQ62)</f>
        <v>0</v>
      </c>
      <c r="BR63" s="38">
        <f t="shared" si="11"/>
        <v>1738.1</v>
      </c>
      <c r="BS63" s="38">
        <f t="shared" si="11"/>
        <v>0</v>
      </c>
      <c r="BT63" s="38">
        <f t="shared" si="11"/>
        <v>9636.17</v>
      </c>
      <c r="BU63" s="38">
        <f t="shared" si="11"/>
        <v>0</v>
      </c>
      <c r="BV63" s="38">
        <f t="shared" si="11"/>
        <v>0</v>
      </c>
      <c r="BW63" s="38">
        <f t="shared" si="11"/>
        <v>685.3</v>
      </c>
      <c r="BX63" s="38">
        <f t="shared" si="11"/>
        <v>30.4</v>
      </c>
      <c r="BY63" s="79">
        <f t="shared" si="11"/>
        <v>0</v>
      </c>
      <c r="BZ63" s="80"/>
      <c r="CA63" s="79">
        <f t="shared" si="11"/>
        <v>0</v>
      </c>
      <c r="CB63" s="80"/>
      <c r="CC63" s="38">
        <f t="shared" si="11"/>
        <v>0</v>
      </c>
      <c r="CD63" s="38">
        <f t="shared" si="11"/>
        <v>0</v>
      </c>
      <c r="CE63" s="38">
        <f t="shared" si="11"/>
        <v>7229.3</v>
      </c>
      <c r="CF63" s="38">
        <f t="shared" si="11"/>
        <v>0</v>
      </c>
      <c r="CG63" s="38">
        <f t="shared" si="11"/>
        <v>7400</v>
      </c>
      <c r="CH63" s="79">
        <f t="shared" si="11"/>
        <v>0</v>
      </c>
      <c r="CI63" s="80"/>
      <c r="CJ63" s="38">
        <f t="shared" si="11"/>
        <v>14</v>
      </c>
      <c r="CK63" s="38">
        <f t="shared" si="11"/>
        <v>201251.7</v>
      </c>
      <c r="CL63" s="38">
        <f t="shared" si="11"/>
        <v>0</v>
      </c>
      <c r="CM63" s="38">
        <f t="shared" si="11"/>
        <v>0</v>
      </c>
      <c r="CN63" s="38">
        <f t="shared" si="11"/>
        <v>0</v>
      </c>
      <c r="CO63" s="38">
        <f t="shared" si="11"/>
        <v>0</v>
      </c>
      <c r="CP63" s="38">
        <f t="shared" si="11"/>
        <v>0</v>
      </c>
      <c r="CQ63" s="38">
        <f t="shared" si="11"/>
        <v>0</v>
      </c>
      <c r="CR63" s="38">
        <f t="shared" si="11"/>
        <v>634.29999999999995</v>
      </c>
      <c r="CS63" s="38">
        <f t="shared" si="11"/>
        <v>232399.59999999998</v>
      </c>
      <c r="CT63" s="38">
        <f t="shared" si="11"/>
        <v>1550</v>
      </c>
      <c r="CU63" s="38">
        <f t="shared" si="11"/>
        <v>0</v>
      </c>
      <c r="CV63" s="38">
        <f t="shared" si="11"/>
        <v>0</v>
      </c>
      <c r="CW63" s="38">
        <f t="shared" si="11"/>
        <v>0</v>
      </c>
      <c r="CX63" s="38">
        <f t="shared" si="11"/>
        <v>0</v>
      </c>
      <c r="CY63" s="38">
        <f t="shared" si="11"/>
        <v>0</v>
      </c>
      <c r="CZ63" s="38">
        <f t="shared" si="11"/>
        <v>0</v>
      </c>
      <c r="DA63" s="38">
        <f t="shared" si="11"/>
        <v>0</v>
      </c>
      <c r="DB63" s="38">
        <f t="shared" si="11"/>
        <v>0</v>
      </c>
      <c r="DC63" s="38">
        <f t="shared" si="11"/>
        <v>0</v>
      </c>
      <c r="DD63" s="38">
        <f t="shared" si="11"/>
        <v>0</v>
      </c>
      <c r="DE63" s="38">
        <f t="shared" si="11"/>
        <v>387.2</v>
      </c>
      <c r="DF63" s="38">
        <f t="shared" si="11"/>
        <v>300</v>
      </c>
      <c r="DG63" s="38">
        <f t="shared" si="11"/>
        <v>0</v>
      </c>
      <c r="DH63" s="38">
        <f t="shared" si="11"/>
        <v>0</v>
      </c>
      <c r="DI63" s="38">
        <f t="shared" si="11"/>
        <v>0</v>
      </c>
      <c r="DJ63" s="38">
        <f t="shared" si="11"/>
        <v>0</v>
      </c>
      <c r="DK63" s="38">
        <f t="shared" si="11"/>
        <v>0</v>
      </c>
      <c r="DL63" s="38">
        <f t="shared" si="11"/>
        <v>2500</v>
      </c>
      <c r="DM63" s="38">
        <f t="shared" si="11"/>
        <v>0</v>
      </c>
      <c r="DN63" s="38">
        <f t="shared" si="11"/>
        <v>226229.30000000002</v>
      </c>
      <c r="DO63" s="38">
        <f t="shared" si="11"/>
        <v>0</v>
      </c>
      <c r="DP63" s="38">
        <f t="shared" si="11"/>
        <v>111430</v>
      </c>
      <c r="DQ63" s="38">
        <f t="shared" si="11"/>
        <v>0</v>
      </c>
      <c r="DR63" s="38">
        <f t="shared" si="11"/>
        <v>0</v>
      </c>
      <c r="DS63" s="38">
        <f t="shared" si="11"/>
        <v>0</v>
      </c>
      <c r="DT63" s="38">
        <f t="shared" si="11"/>
        <v>0</v>
      </c>
      <c r="DU63" s="38">
        <f t="shared" si="11"/>
        <v>0</v>
      </c>
      <c r="DV63" s="38">
        <f t="shared" si="11"/>
        <v>52784.1</v>
      </c>
      <c r="DW63" s="38">
        <f t="shared" si="11"/>
        <v>0</v>
      </c>
      <c r="DX63" s="38">
        <f t="shared" si="11"/>
        <v>2801167.4</v>
      </c>
      <c r="DY63" s="38">
        <f t="shared" si="11"/>
        <v>0</v>
      </c>
      <c r="DZ63" s="38">
        <f t="shared" si="11"/>
        <v>1257.7</v>
      </c>
      <c r="EA63" s="38">
        <f t="shared" si="11"/>
        <v>3607.1</v>
      </c>
      <c r="EB63" s="38">
        <f t="shared" si="11"/>
        <v>2000</v>
      </c>
      <c r="EC63" s="38">
        <f t="shared" ref="EC63:EU63" si="12">SUM(EC60:EC62)</f>
        <v>0</v>
      </c>
      <c r="ED63" s="38">
        <f t="shared" si="12"/>
        <v>1150</v>
      </c>
      <c r="EE63" s="38">
        <f t="shared" si="12"/>
        <v>50</v>
      </c>
      <c r="EF63" s="38">
        <f t="shared" si="12"/>
        <v>3100</v>
      </c>
      <c r="EG63" s="38">
        <f t="shared" si="12"/>
        <v>100</v>
      </c>
      <c r="EH63" s="38">
        <f t="shared" si="12"/>
        <v>0</v>
      </c>
      <c r="EI63" s="38">
        <f t="shared" si="12"/>
        <v>844.7</v>
      </c>
      <c r="EJ63" s="38">
        <f t="shared" si="12"/>
        <v>0</v>
      </c>
      <c r="EK63" s="38">
        <f t="shared" si="12"/>
        <v>410</v>
      </c>
      <c r="EL63" s="38">
        <f t="shared" si="12"/>
        <v>0</v>
      </c>
      <c r="EM63" s="38">
        <f t="shared" si="12"/>
        <v>0</v>
      </c>
      <c r="EN63" s="38">
        <f t="shared" si="12"/>
        <v>0</v>
      </c>
      <c r="EO63" s="38">
        <f t="shared" si="12"/>
        <v>0</v>
      </c>
      <c r="EP63" s="38">
        <f t="shared" si="12"/>
        <v>0.15000000000000002</v>
      </c>
      <c r="EQ63" s="38">
        <f t="shared" si="12"/>
        <v>0</v>
      </c>
      <c r="ER63" s="38">
        <f t="shared" si="12"/>
        <v>3839.5</v>
      </c>
      <c r="ES63" s="38">
        <f t="shared" si="12"/>
        <v>0</v>
      </c>
      <c r="ET63" s="38">
        <f t="shared" si="12"/>
        <v>3000</v>
      </c>
      <c r="EU63" s="38">
        <f t="shared" si="12"/>
        <v>5706.6</v>
      </c>
    </row>
    <row r="64" spans="1:151" ht="13.5" thickBot="1" x14ac:dyDescent="0.25">
      <c r="A64" s="22">
        <v>2.4</v>
      </c>
      <c r="B64" s="73" t="s">
        <v>361</v>
      </c>
      <c r="C64" s="66"/>
      <c r="D64" s="23"/>
      <c r="E64" s="23"/>
      <c r="F64" s="23"/>
      <c r="G64" s="23"/>
      <c r="H64" s="23"/>
      <c r="I64" s="23"/>
      <c r="J64" s="23"/>
      <c r="K64" s="23"/>
      <c r="L64" s="22">
        <v>2.4</v>
      </c>
      <c r="M64" s="23"/>
      <c r="N64" s="23"/>
      <c r="O64" s="23"/>
      <c r="P64" s="23"/>
      <c r="Q64" s="23"/>
      <c r="R64" s="23"/>
      <c r="S64" s="23"/>
      <c r="T64" s="23"/>
      <c r="U64" s="23"/>
      <c r="V64" s="102"/>
      <c r="W64" s="103"/>
      <c r="X64" s="23"/>
      <c r="Y64" s="24"/>
      <c r="Z64" s="23"/>
      <c r="AA64" s="22">
        <v>2.4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2">
        <v>2.4</v>
      </c>
      <c r="AO64" s="95"/>
      <c r="AP64" s="95"/>
      <c r="AQ64" s="23"/>
      <c r="AR64" s="23"/>
      <c r="AS64" s="23"/>
      <c r="AT64" s="23"/>
      <c r="AU64" s="89"/>
      <c r="AV64" s="90"/>
      <c r="AW64" s="23"/>
      <c r="AX64" s="23"/>
      <c r="AY64" s="23"/>
      <c r="AZ64" s="23"/>
      <c r="BA64" s="23"/>
      <c r="BB64" s="22">
        <v>2.4</v>
      </c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2">
        <v>2.4</v>
      </c>
      <c r="BR64" s="23"/>
      <c r="BS64" s="23"/>
      <c r="BT64" s="23"/>
      <c r="BU64" s="23"/>
      <c r="BV64" s="23"/>
      <c r="BW64" s="23"/>
      <c r="BX64" s="23"/>
      <c r="BY64" s="89"/>
      <c r="BZ64" s="90"/>
      <c r="CA64" s="89"/>
      <c r="CB64" s="90"/>
      <c r="CC64" s="23"/>
      <c r="CD64" s="23"/>
      <c r="CE64" s="23"/>
      <c r="CF64" s="22">
        <v>2.4</v>
      </c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2">
        <v>2.4</v>
      </c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2">
        <v>2.4</v>
      </c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2">
        <v>2.4</v>
      </c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2">
        <v>2.4</v>
      </c>
      <c r="EM64" s="23"/>
      <c r="EN64" s="23"/>
      <c r="EO64" s="23"/>
      <c r="EP64" s="23"/>
      <c r="EQ64" s="23"/>
      <c r="ER64" s="23"/>
      <c r="ES64" s="23"/>
      <c r="ET64" s="23"/>
      <c r="EU64" s="23"/>
    </row>
    <row r="65" spans="1:151" ht="13.5" thickBot="1" x14ac:dyDescent="0.25">
      <c r="A65" s="18" t="s">
        <v>32</v>
      </c>
      <c r="B65" s="76" t="s">
        <v>362</v>
      </c>
      <c r="C65" s="63" t="s">
        <v>326</v>
      </c>
      <c r="D65" s="16"/>
      <c r="E65" s="16"/>
      <c r="F65" s="16"/>
      <c r="G65" s="16"/>
      <c r="H65" s="16"/>
      <c r="I65" s="16"/>
      <c r="J65" s="16"/>
      <c r="K65" s="16"/>
      <c r="L65" s="18" t="s">
        <v>32</v>
      </c>
      <c r="M65" s="16"/>
      <c r="N65" s="16"/>
      <c r="O65" s="16"/>
      <c r="P65" s="16"/>
      <c r="Q65" s="16"/>
      <c r="R65" s="16"/>
      <c r="S65" s="16"/>
      <c r="T65" s="16"/>
      <c r="U65" s="16"/>
      <c r="V65" s="100"/>
      <c r="W65" s="101"/>
      <c r="X65" s="16"/>
      <c r="Y65" s="17"/>
      <c r="Z65" s="16"/>
      <c r="AA65" s="18" t="s">
        <v>32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8" t="s">
        <v>32</v>
      </c>
      <c r="AO65" s="85">
        <v>95059480.799999997</v>
      </c>
      <c r="AP65" s="86"/>
      <c r="AQ65" s="16"/>
      <c r="AR65" s="16"/>
      <c r="AS65" s="16"/>
      <c r="AT65" s="16"/>
      <c r="AU65" s="85"/>
      <c r="AV65" s="86"/>
      <c r="AW65" s="16"/>
      <c r="AX65" s="16"/>
      <c r="AY65" s="16"/>
      <c r="AZ65" s="16"/>
      <c r="BA65" s="16"/>
      <c r="BB65" s="18" t="s">
        <v>32</v>
      </c>
      <c r="BC65" s="16"/>
      <c r="BD65" s="16"/>
      <c r="BE65" s="16">
        <v>45900</v>
      </c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8" t="s">
        <v>32</v>
      </c>
      <c r="BR65" s="16"/>
      <c r="BS65" s="16"/>
      <c r="BT65" s="16"/>
      <c r="BU65" s="16"/>
      <c r="BV65" s="16"/>
      <c r="BW65" s="16"/>
      <c r="BX65" s="16"/>
      <c r="BY65" s="85"/>
      <c r="BZ65" s="86"/>
      <c r="CA65" s="85"/>
      <c r="CB65" s="86"/>
      <c r="CC65" s="16"/>
      <c r="CD65" s="16"/>
      <c r="CE65" s="16"/>
      <c r="CF65" s="18" t="s">
        <v>32</v>
      </c>
      <c r="CG65" s="16"/>
      <c r="CH65" s="85"/>
      <c r="CI65" s="8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8" t="s">
        <v>32</v>
      </c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8" t="s">
        <v>32</v>
      </c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8" t="s">
        <v>32</v>
      </c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8" t="s">
        <v>32</v>
      </c>
      <c r="EM65" s="16"/>
      <c r="EN65" s="16"/>
      <c r="EO65" s="16"/>
      <c r="EP65" s="16"/>
      <c r="EQ65" s="16"/>
      <c r="ER65" s="16"/>
      <c r="ES65" s="16"/>
      <c r="ET65" s="16"/>
      <c r="EU65" s="16"/>
    </row>
    <row r="66" spans="1:151" ht="13.5" thickBot="1" x14ac:dyDescent="0.25">
      <c r="A66" s="18" t="s">
        <v>33</v>
      </c>
      <c r="B66" s="76" t="s">
        <v>363</v>
      </c>
      <c r="C66" s="63" t="s">
        <v>326</v>
      </c>
      <c r="D66" s="16"/>
      <c r="E66" s="16"/>
      <c r="F66" s="16"/>
      <c r="G66" s="16"/>
      <c r="H66" s="16"/>
      <c r="I66" s="16"/>
      <c r="J66" s="16"/>
      <c r="K66" s="16"/>
      <c r="L66" s="18" t="s">
        <v>33</v>
      </c>
      <c r="M66" s="16"/>
      <c r="N66" s="16"/>
      <c r="O66" s="16"/>
      <c r="P66" s="16"/>
      <c r="Q66" s="16"/>
      <c r="R66" s="16"/>
      <c r="S66" s="16"/>
      <c r="T66" s="16"/>
      <c r="U66" s="16"/>
      <c r="V66" s="100"/>
      <c r="W66" s="101"/>
      <c r="X66" s="16"/>
      <c r="Y66" s="17"/>
      <c r="Z66" s="16"/>
      <c r="AA66" s="18" t="s">
        <v>33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8" t="s">
        <v>33</v>
      </c>
      <c r="AO66" s="85"/>
      <c r="AP66" s="86"/>
      <c r="AQ66" s="16"/>
      <c r="AR66" s="16"/>
      <c r="AS66" s="16"/>
      <c r="AT66" s="16"/>
      <c r="AU66" s="85"/>
      <c r="AV66" s="86"/>
      <c r="AW66" s="16"/>
      <c r="AX66" s="16"/>
      <c r="AY66" s="16"/>
      <c r="AZ66" s="16"/>
      <c r="BA66" s="16"/>
      <c r="BB66" s="18" t="s">
        <v>33</v>
      </c>
      <c r="BC66" s="16">
        <v>9035832.5</v>
      </c>
      <c r="BD66" s="16"/>
      <c r="BE66" s="16">
        <v>76364.399999999994</v>
      </c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8" t="s">
        <v>33</v>
      </c>
      <c r="BR66" s="16"/>
      <c r="BS66" s="16"/>
      <c r="BT66" s="16"/>
      <c r="BU66" s="16"/>
      <c r="BV66" s="16"/>
      <c r="BW66" s="16"/>
      <c r="BX66" s="16"/>
      <c r="BY66" s="85"/>
      <c r="BZ66" s="86"/>
      <c r="CA66" s="85"/>
      <c r="CB66" s="86"/>
      <c r="CC66" s="16"/>
      <c r="CD66" s="16"/>
      <c r="CE66" s="16"/>
      <c r="CF66" s="18" t="s">
        <v>33</v>
      </c>
      <c r="CG66" s="16"/>
      <c r="CH66" s="85"/>
      <c r="CI66" s="8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8" t="s">
        <v>33</v>
      </c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8" t="s">
        <v>33</v>
      </c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8" t="s">
        <v>33</v>
      </c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8" t="s">
        <v>33</v>
      </c>
      <c r="EM66" s="16"/>
      <c r="EN66" s="16"/>
      <c r="EO66" s="16"/>
      <c r="EP66" s="16"/>
      <c r="EQ66" s="16"/>
      <c r="ER66" s="16"/>
      <c r="ES66" s="16"/>
      <c r="ET66" s="16"/>
      <c r="EU66" s="16"/>
    </row>
    <row r="67" spans="1:151" s="41" customFormat="1" ht="13.5" thickBot="1" x14ac:dyDescent="0.25">
      <c r="A67" s="21"/>
      <c r="B67" s="64" t="s">
        <v>323</v>
      </c>
      <c r="C67" s="64"/>
      <c r="D67" s="38">
        <f>SUM(D65:D66)</f>
        <v>0</v>
      </c>
      <c r="E67" s="38">
        <f t="shared" ref="E67:BP67" si="13">SUM(E65:E66)</f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  <c r="I67" s="38">
        <f t="shared" si="13"/>
        <v>0</v>
      </c>
      <c r="J67" s="38">
        <f t="shared" si="13"/>
        <v>0</v>
      </c>
      <c r="K67" s="38">
        <f t="shared" si="13"/>
        <v>0</v>
      </c>
      <c r="L67" s="38">
        <f t="shared" si="13"/>
        <v>0</v>
      </c>
      <c r="M67" s="38">
        <f t="shared" si="13"/>
        <v>0</v>
      </c>
      <c r="N67" s="38">
        <f t="shared" si="13"/>
        <v>0</v>
      </c>
      <c r="O67" s="38">
        <f t="shared" si="13"/>
        <v>0</v>
      </c>
      <c r="P67" s="38">
        <f t="shared" si="13"/>
        <v>0</v>
      </c>
      <c r="Q67" s="38">
        <f t="shared" si="13"/>
        <v>0</v>
      </c>
      <c r="R67" s="38">
        <f t="shared" si="13"/>
        <v>0</v>
      </c>
      <c r="S67" s="38">
        <f t="shared" si="13"/>
        <v>0</v>
      </c>
      <c r="T67" s="38">
        <f t="shared" si="13"/>
        <v>0</v>
      </c>
      <c r="U67" s="38">
        <f t="shared" si="13"/>
        <v>0</v>
      </c>
      <c r="V67" s="79">
        <f t="shared" si="13"/>
        <v>0</v>
      </c>
      <c r="W67" s="80"/>
      <c r="X67" s="38">
        <f t="shared" si="13"/>
        <v>0</v>
      </c>
      <c r="Y67" s="38">
        <f t="shared" si="13"/>
        <v>0</v>
      </c>
      <c r="Z67" s="38">
        <f t="shared" si="13"/>
        <v>0</v>
      </c>
      <c r="AA67" s="38">
        <f t="shared" si="13"/>
        <v>0</v>
      </c>
      <c r="AB67" s="38">
        <f t="shared" si="13"/>
        <v>0</v>
      </c>
      <c r="AC67" s="38">
        <f t="shared" si="13"/>
        <v>0</v>
      </c>
      <c r="AD67" s="38">
        <f t="shared" si="13"/>
        <v>0</v>
      </c>
      <c r="AE67" s="38">
        <f t="shared" si="13"/>
        <v>0</v>
      </c>
      <c r="AF67" s="38">
        <f t="shared" si="13"/>
        <v>0</v>
      </c>
      <c r="AG67" s="38">
        <f t="shared" si="13"/>
        <v>0</v>
      </c>
      <c r="AH67" s="38">
        <f t="shared" si="13"/>
        <v>0</v>
      </c>
      <c r="AI67" s="38">
        <f t="shared" si="13"/>
        <v>0</v>
      </c>
      <c r="AJ67" s="38">
        <f t="shared" si="13"/>
        <v>0</v>
      </c>
      <c r="AK67" s="38">
        <f t="shared" si="13"/>
        <v>0</v>
      </c>
      <c r="AL67" s="38">
        <f t="shared" si="13"/>
        <v>0</v>
      </c>
      <c r="AM67" s="38">
        <f t="shared" si="13"/>
        <v>0</v>
      </c>
      <c r="AN67" s="38">
        <f t="shared" si="13"/>
        <v>0</v>
      </c>
      <c r="AO67" s="79">
        <f t="shared" si="13"/>
        <v>95059480.799999997</v>
      </c>
      <c r="AP67" s="80"/>
      <c r="AQ67" s="38">
        <f t="shared" si="13"/>
        <v>0</v>
      </c>
      <c r="AR67" s="38">
        <f t="shared" si="13"/>
        <v>0</v>
      </c>
      <c r="AS67" s="38">
        <f t="shared" si="13"/>
        <v>0</v>
      </c>
      <c r="AT67" s="38">
        <f t="shared" si="13"/>
        <v>0</v>
      </c>
      <c r="AU67" s="79">
        <f t="shared" si="13"/>
        <v>0</v>
      </c>
      <c r="AV67" s="80"/>
      <c r="AW67" s="38">
        <f t="shared" si="13"/>
        <v>0</v>
      </c>
      <c r="AX67" s="38">
        <f t="shared" si="13"/>
        <v>0</v>
      </c>
      <c r="AY67" s="38">
        <f t="shared" si="13"/>
        <v>0</v>
      </c>
      <c r="AZ67" s="38">
        <f t="shared" si="13"/>
        <v>0</v>
      </c>
      <c r="BA67" s="38">
        <f t="shared" si="13"/>
        <v>0</v>
      </c>
      <c r="BB67" s="38">
        <f t="shared" si="13"/>
        <v>0</v>
      </c>
      <c r="BC67" s="38">
        <f t="shared" si="13"/>
        <v>9035832.5</v>
      </c>
      <c r="BD67" s="38">
        <f t="shared" si="13"/>
        <v>0</v>
      </c>
      <c r="BE67" s="38">
        <f t="shared" si="13"/>
        <v>122264.4</v>
      </c>
      <c r="BF67" s="38">
        <f t="shared" si="13"/>
        <v>0</v>
      </c>
      <c r="BG67" s="38">
        <f t="shared" si="13"/>
        <v>0</v>
      </c>
      <c r="BH67" s="38">
        <f t="shared" si="13"/>
        <v>0</v>
      </c>
      <c r="BI67" s="38">
        <f t="shared" si="13"/>
        <v>0</v>
      </c>
      <c r="BJ67" s="38">
        <f t="shared" si="13"/>
        <v>0</v>
      </c>
      <c r="BK67" s="38">
        <f t="shared" si="13"/>
        <v>0</v>
      </c>
      <c r="BL67" s="38">
        <f t="shared" si="13"/>
        <v>0</v>
      </c>
      <c r="BM67" s="38">
        <f t="shared" si="13"/>
        <v>0</v>
      </c>
      <c r="BN67" s="38">
        <f t="shared" si="13"/>
        <v>0</v>
      </c>
      <c r="BO67" s="38">
        <f t="shared" si="13"/>
        <v>0</v>
      </c>
      <c r="BP67" s="38">
        <f t="shared" si="13"/>
        <v>0</v>
      </c>
      <c r="BQ67" s="38">
        <f t="shared" ref="BQ67:EB67" si="14">SUM(BQ65:BQ66)</f>
        <v>0</v>
      </c>
      <c r="BR67" s="38">
        <f t="shared" si="14"/>
        <v>0</v>
      </c>
      <c r="BS67" s="38">
        <f t="shared" si="14"/>
        <v>0</v>
      </c>
      <c r="BT67" s="38">
        <f t="shared" si="14"/>
        <v>0</v>
      </c>
      <c r="BU67" s="38">
        <f t="shared" si="14"/>
        <v>0</v>
      </c>
      <c r="BV67" s="38">
        <f t="shared" si="14"/>
        <v>0</v>
      </c>
      <c r="BW67" s="38">
        <f t="shared" si="14"/>
        <v>0</v>
      </c>
      <c r="BX67" s="38">
        <f t="shared" si="14"/>
        <v>0</v>
      </c>
      <c r="BY67" s="79">
        <f t="shared" si="14"/>
        <v>0</v>
      </c>
      <c r="BZ67" s="80"/>
      <c r="CA67" s="79">
        <f t="shared" si="14"/>
        <v>0</v>
      </c>
      <c r="CB67" s="80"/>
      <c r="CC67" s="38">
        <f t="shared" si="14"/>
        <v>0</v>
      </c>
      <c r="CD67" s="38">
        <f t="shared" si="14"/>
        <v>0</v>
      </c>
      <c r="CE67" s="38">
        <f t="shared" si="14"/>
        <v>0</v>
      </c>
      <c r="CF67" s="38">
        <f t="shared" si="14"/>
        <v>0</v>
      </c>
      <c r="CG67" s="38">
        <f t="shared" si="14"/>
        <v>0</v>
      </c>
      <c r="CH67" s="79">
        <f t="shared" si="14"/>
        <v>0</v>
      </c>
      <c r="CI67" s="80"/>
      <c r="CJ67" s="38">
        <f t="shared" si="14"/>
        <v>0</v>
      </c>
      <c r="CK67" s="38">
        <f t="shared" si="14"/>
        <v>0</v>
      </c>
      <c r="CL67" s="38">
        <f t="shared" si="14"/>
        <v>0</v>
      </c>
      <c r="CM67" s="38">
        <f t="shared" si="14"/>
        <v>0</v>
      </c>
      <c r="CN67" s="38">
        <f t="shared" si="14"/>
        <v>0</v>
      </c>
      <c r="CO67" s="38">
        <f t="shared" si="14"/>
        <v>0</v>
      </c>
      <c r="CP67" s="38">
        <f t="shared" si="14"/>
        <v>0</v>
      </c>
      <c r="CQ67" s="38">
        <f t="shared" si="14"/>
        <v>0</v>
      </c>
      <c r="CR67" s="38">
        <f t="shared" si="14"/>
        <v>0</v>
      </c>
      <c r="CS67" s="38">
        <f t="shared" si="14"/>
        <v>0</v>
      </c>
      <c r="CT67" s="38">
        <f t="shared" si="14"/>
        <v>0</v>
      </c>
      <c r="CU67" s="38">
        <f t="shared" si="14"/>
        <v>0</v>
      </c>
      <c r="CV67" s="38">
        <f t="shared" si="14"/>
        <v>0</v>
      </c>
      <c r="CW67" s="38">
        <f t="shared" si="14"/>
        <v>0</v>
      </c>
      <c r="CX67" s="38">
        <f t="shared" si="14"/>
        <v>0</v>
      </c>
      <c r="CY67" s="38">
        <f t="shared" si="14"/>
        <v>0</v>
      </c>
      <c r="CZ67" s="38">
        <f t="shared" si="14"/>
        <v>0</v>
      </c>
      <c r="DA67" s="38">
        <f t="shared" si="14"/>
        <v>0</v>
      </c>
      <c r="DB67" s="38">
        <f t="shared" si="14"/>
        <v>0</v>
      </c>
      <c r="DC67" s="38">
        <f t="shared" si="14"/>
        <v>0</v>
      </c>
      <c r="DD67" s="38">
        <f t="shared" si="14"/>
        <v>0</v>
      </c>
      <c r="DE67" s="38">
        <f t="shared" si="14"/>
        <v>0</v>
      </c>
      <c r="DF67" s="38">
        <f t="shared" si="14"/>
        <v>0</v>
      </c>
      <c r="DG67" s="38">
        <f t="shared" si="14"/>
        <v>0</v>
      </c>
      <c r="DH67" s="38">
        <f t="shared" si="14"/>
        <v>0</v>
      </c>
      <c r="DI67" s="38">
        <f t="shared" si="14"/>
        <v>0</v>
      </c>
      <c r="DJ67" s="38">
        <f t="shared" si="14"/>
        <v>0</v>
      </c>
      <c r="DK67" s="38">
        <f t="shared" si="14"/>
        <v>0</v>
      </c>
      <c r="DL67" s="38">
        <f t="shared" si="14"/>
        <v>0</v>
      </c>
      <c r="DM67" s="38">
        <f t="shared" si="14"/>
        <v>0</v>
      </c>
      <c r="DN67" s="38">
        <f t="shared" si="14"/>
        <v>0</v>
      </c>
      <c r="DO67" s="38">
        <f t="shared" si="14"/>
        <v>0</v>
      </c>
      <c r="DP67" s="38">
        <f t="shared" si="14"/>
        <v>0</v>
      </c>
      <c r="DQ67" s="38">
        <f t="shared" si="14"/>
        <v>0</v>
      </c>
      <c r="DR67" s="38">
        <f t="shared" si="14"/>
        <v>0</v>
      </c>
      <c r="DS67" s="38">
        <f t="shared" si="14"/>
        <v>0</v>
      </c>
      <c r="DT67" s="38">
        <f t="shared" si="14"/>
        <v>0</v>
      </c>
      <c r="DU67" s="38">
        <f t="shared" si="14"/>
        <v>0</v>
      </c>
      <c r="DV67" s="38">
        <f t="shared" si="14"/>
        <v>0</v>
      </c>
      <c r="DW67" s="38">
        <f t="shared" si="14"/>
        <v>0</v>
      </c>
      <c r="DX67" s="38">
        <f t="shared" si="14"/>
        <v>0</v>
      </c>
      <c r="DY67" s="38">
        <f t="shared" si="14"/>
        <v>0</v>
      </c>
      <c r="DZ67" s="38">
        <f t="shared" si="14"/>
        <v>0</v>
      </c>
      <c r="EA67" s="38">
        <f t="shared" si="14"/>
        <v>0</v>
      </c>
      <c r="EB67" s="38">
        <f t="shared" si="14"/>
        <v>0</v>
      </c>
      <c r="EC67" s="38">
        <f t="shared" ref="EC67:EU67" si="15">SUM(EC65:EC66)</f>
        <v>0</v>
      </c>
      <c r="ED67" s="38">
        <f t="shared" si="15"/>
        <v>0</v>
      </c>
      <c r="EE67" s="38">
        <f t="shared" si="15"/>
        <v>0</v>
      </c>
      <c r="EF67" s="38">
        <f t="shared" si="15"/>
        <v>0</v>
      </c>
      <c r="EG67" s="38">
        <f t="shared" si="15"/>
        <v>0</v>
      </c>
      <c r="EH67" s="38">
        <f t="shared" si="15"/>
        <v>0</v>
      </c>
      <c r="EI67" s="38">
        <f t="shared" si="15"/>
        <v>0</v>
      </c>
      <c r="EJ67" s="38">
        <f t="shared" si="15"/>
        <v>0</v>
      </c>
      <c r="EK67" s="38">
        <f t="shared" si="15"/>
        <v>0</v>
      </c>
      <c r="EL67" s="38">
        <f t="shared" si="15"/>
        <v>0</v>
      </c>
      <c r="EM67" s="38">
        <f t="shared" si="15"/>
        <v>0</v>
      </c>
      <c r="EN67" s="38">
        <f t="shared" si="15"/>
        <v>0</v>
      </c>
      <c r="EO67" s="38">
        <f t="shared" si="15"/>
        <v>0</v>
      </c>
      <c r="EP67" s="38">
        <f t="shared" si="15"/>
        <v>0</v>
      </c>
      <c r="EQ67" s="38">
        <f t="shared" si="15"/>
        <v>0</v>
      </c>
      <c r="ER67" s="38">
        <f t="shared" si="15"/>
        <v>0</v>
      </c>
      <c r="ES67" s="38">
        <f t="shared" si="15"/>
        <v>0</v>
      </c>
      <c r="ET67" s="38">
        <f t="shared" si="15"/>
        <v>0</v>
      </c>
      <c r="EU67" s="38">
        <f t="shared" si="15"/>
        <v>0</v>
      </c>
    </row>
    <row r="68" spans="1:151" ht="13.5" thickBot="1" x14ac:dyDescent="0.25">
      <c r="A68" s="22">
        <v>2.5</v>
      </c>
      <c r="B68" s="73" t="s">
        <v>364</v>
      </c>
      <c r="C68" s="66"/>
      <c r="D68" s="23"/>
      <c r="E68" s="23"/>
      <c r="F68" s="23"/>
      <c r="G68" s="23"/>
      <c r="H68" s="23"/>
      <c r="I68" s="23"/>
      <c r="J68" s="23"/>
      <c r="K68" s="23"/>
      <c r="L68" s="22">
        <v>2.5</v>
      </c>
      <c r="M68" s="23"/>
      <c r="N68" s="23"/>
      <c r="O68" s="23"/>
      <c r="P68" s="23"/>
      <c r="Q68" s="23"/>
      <c r="R68" s="23"/>
      <c r="S68" s="23"/>
      <c r="T68" s="23"/>
      <c r="U68" s="23"/>
      <c r="V68" s="102"/>
      <c r="W68" s="103"/>
      <c r="X68" s="23"/>
      <c r="Y68" s="24"/>
      <c r="Z68" s="23"/>
      <c r="AA68" s="22">
        <v>2.5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2">
        <v>2.5</v>
      </c>
      <c r="AO68" s="95"/>
      <c r="AP68" s="95"/>
      <c r="AQ68" s="23"/>
      <c r="AR68" s="23"/>
      <c r="AS68" s="23"/>
      <c r="AT68" s="23"/>
      <c r="AU68" s="89"/>
      <c r="AV68" s="90"/>
      <c r="AW68" s="23"/>
      <c r="AX68" s="23"/>
      <c r="AY68" s="23"/>
      <c r="AZ68" s="23"/>
      <c r="BA68" s="23"/>
      <c r="BB68" s="22">
        <v>2.5</v>
      </c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2">
        <v>2.5</v>
      </c>
      <c r="BR68" s="23"/>
      <c r="BS68" s="23"/>
      <c r="BT68" s="23"/>
      <c r="BU68" s="23"/>
      <c r="BV68" s="23"/>
      <c r="BW68" s="23"/>
      <c r="BX68" s="23"/>
      <c r="BY68" s="89"/>
      <c r="BZ68" s="90"/>
      <c r="CA68" s="89"/>
      <c r="CB68" s="90"/>
      <c r="CC68" s="23"/>
      <c r="CD68" s="23"/>
      <c r="CE68" s="23"/>
      <c r="CF68" s="22">
        <v>2.5</v>
      </c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2">
        <v>2.5</v>
      </c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2">
        <v>2.5</v>
      </c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2">
        <v>2.5</v>
      </c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2">
        <v>2.5</v>
      </c>
      <c r="EM68" s="23"/>
      <c r="EN68" s="23"/>
      <c r="EO68" s="23"/>
      <c r="EP68" s="23"/>
      <c r="EQ68" s="23"/>
      <c r="ER68" s="23"/>
      <c r="ES68" s="23"/>
      <c r="ET68" s="23"/>
      <c r="EU68" s="23"/>
    </row>
    <row r="69" spans="1:151" ht="24.75" thickBot="1" x14ac:dyDescent="0.25">
      <c r="A69" s="18" t="s">
        <v>34</v>
      </c>
      <c r="B69" s="76" t="s">
        <v>365</v>
      </c>
      <c r="C69" s="63" t="s">
        <v>326</v>
      </c>
      <c r="D69" s="16"/>
      <c r="E69" s="16"/>
      <c r="F69" s="16"/>
      <c r="G69" s="16"/>
      <c r="H69" s="16"/>
      <c r="I69" s="16"/>
      <c r="J69" s="16"/>
      <c r="K69" s="16"/>
      <c r="L69" s="18" t="s">
        <v>34</v>
      </c>
      <c r="M69" s="16"/>
      <c r="N69" s="16"/>
      <c r="O69" s="16"/>
      <c r="P69" s="16"/>
      <c r="Q69" s="16"/>
      <c r="R69" s="16"/>
      <c r="S69" s="16"/>
      <c r="T69" s="16"/>
      <c r="U69" s="16"/>
      <c r="V69" s="100"/>
      <c r="W69" s="101"/>
      <c r="X69" s="16"/>
      <c r="Y69" s="17"/>
      <c r="Z69" s="16"/>
      <c r="AA69" s="18" t="s">
        <v>34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8" t="s">
        <v>34</v>
      </c>
      <c r="AO69" s="85"/>
      <c r="AP69" s="86"/>
      <c r="AQ69" s="16"/>
      <c r="AR69" s="16"/>
      <c r="AS69" s="16"/>
      <c r="AT69" s="16"/>
      <c r="AU69" s="85"/>
      <c r="AV69" s="86"/>
      <c r="AW69" s="16"/>
      <c r="AX69" s="16"/>
      <c r="AY69" s="16"/>
      <c r="AZ69" s="16"/>
      <c r="BA69" s="16"/>
      <c r="BB69" s="18" t="s">
        <v>34</v>
      </c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8" t="s">
        <v>34</v>
      </c>
      <c r="BR69" s="16"/>
      <c r="BS69" s="16"/>
      <c r="BT69" s="16"/>
      <c r="BU69" s="16"/>
      <c r="BV69" s="16"/>
      <c r="BW69" s="16"/>
      <c r="BX69" s="16"/>
      <c r="BY69" s="85"/>
      <c r="BZ69" s="86"/>
      <c r="CA69" s="85"/>
      <c r="CB69" s="86"/>
      <c r="CC69" s="16"/>
      <c r="CD69" s="16"/>
      <c r="CE69" s="16"/>
      <c r="CF69" s="18" t="s">
        <v>34</v>
      </c>
      <c r="CG69" s="16"/>
      <c r="CH69" s="85"/>
      <c r="CI69" s="86"/>
      <c r="CJ69" s="16"/>
      <c r="CK69" s="16"/>
      <c r="CL69" s="16"/>
      <c r="CM69" s="16"/>
      <c r="CN69" s="16"/>
      <c r="CO69" s="16"/>
      <c r="CP69" s="16"/>
      <c r="CQ69" s="16"/>
      <c r="CR69" s="16"/>
      <c r="CS69" s="16">
        <v>18133692.300000001</v>
      </c>
      <c r="CT69" s="16"/>
      <c r="CU69" s="18" t="s">
        <v>34</v>
      </c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8" t="s">
        <v>34</v>
      </c>
      <c r="DJ69" s="16"/>
      <c r="DK69" s="16"/>
      <c r="DL69" s="16"/>
      <c r="DM69" s="16">
        <v>9154229</v>
      </c>
      <c r="DN69" s="16"/>
      <c r="DO69" s="16"/>
      <c r="DP69" s="16"/>
      <c r="DQ69" s="16"/>
      <c r="DR69" s="16"/>
      <c r="DS69" s="16"/>
      <c r="DT69" s="16"/>
      <c r="DU69" s="16"/>
      <c r="DV69" s="16"/>
      <c r="DW69" s="18" t="s">
        <v>34</v>
      </c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8" t="s">
        <v>34</v>
      </c>
      <c r="EM69" s="16"/>
      <c r="EN69" s="16"/>
      <c r="EO69" s="16"/>
      <c r="EP69" s="16"/>
      <c r="EQ69" s="16"/>
      <c r="ER69" s="16"/>
      <c r="ES69" s="16"/>
      <c r="ET69" s="16"/>
      <c r="EU69" s="16"/>
    </row>
    <row r="70" spans="1:151" ht="13.5" thickBot="1" x14ac:dyDescent="0.25">
      <c r="A70" s="18" t="s">
        <v>35</v>
      </c>
      <c r="B70" s="76" t="s">
        <v>346</v>
      </c>
      <c r="C70" s="63" t="s">
        <v>326</v>
      </c>
      <c r="D70" s="16"/>
      <c r="E70" s="16"/>
      <c r="F70" s="16"/>
      <c r="G70" s="16"/>
      <c r="H70" s="16"/>
      <c r="I70" s="16"/>
      <c r="J70" s="16"/>
      <c r="K70" s="16"/>
      <c r="L70" s="18" t="s">
        <v>35</v>
      </c>
      <c r="M70" s="16"/>
      <c r="N70" s="56">
        <v>39000</v>
      </c>
      <c r="O70" s="16"/>
      <c r="P70" s="16"/>
      <c r="Q70" s="16"/>
      <c r="R70" s="16"/>
      <c r="S70" s="16"/>
      <c r="T70" s="16"/>
      <c r="U70" s="16"/>
      <c r="V70" s="100"/>
      <c r="W70" s="101"/>
      <c r="X70" s="16"/>
      <c r="Y70" s="17"/>
      <c r="Z70" s="16"/>
      <c r="AA70" s="18" t="s">
        <v>35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8" t="s">
        <v>35</v>
      </c>
      <c r="AO70" s="85"/>
      <c r="AP70" s="86"/>
      <c r="AQ70" s="16"/>
      <c r="AR70" s="16"/>
      <c r="AS70" s="16"/>
      <c r="AT70" s="16"/>
      <c r="AU70" s="85"/>
      <c r="AV70" s="86"/>
      <c r="AW70" s="16"/>
      <c r="AX70" s="16"/>
      <c r="AY70" s="16"/>
      <c r="AZ70" s="16"/>
      <c r="BA70" s="16"/>
      <c r="BB70" s="18" t="s">
        <v>35</v>
      </c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8" t="s">
        <v>35</v>
      </c>
      <c r="BR70" s="16"/>
      <c r="BS70" s="16"/>
      <c r="BT70" s="16"/>
      <c r="BU70" s="16"/>
      <c r="BV70" s="16"/>
      <c r="BW70" s="16"/>
      <c r="BX70" s="16"/>
      <c r="BY70" s="85"/>
      <c r="BZ70" s="86"/>
      <c r="CA70" s="85"/>
      <c r="CB70" s="86"/>
      <c r="CC70" s="16"/>
      <c r="CD70" s="16"/>
      <c r="CE70" s="16"/>
      <c r="CF70" s="18" t="s">
        <v>35</v>
      </c>
      <c r="CG70" s="16"/>
      <c r="CH70" s="85"/>
      <c r="CI70" s="86"/>
      <c r="CJ70" s="16"/>
      <c r="CK70" s="16"/>
      <c r="CL70" s="16"/>
      <c r="CM70" s="16"/>
      <c r="CN70" s="16"/>
      <c r="CO70" s="16"/>
      <c r="CP70" s="16"/>
      <c r="CQ70" s="16"/>
      <c r="CR70" s="16"/>
      <c r="CS70" s="16">
        <v>314134.09999999998</v>
      </c>
      <c r="CT70" s="16"/>
      <c r="CU70" s="18" t="s">
        <v>35</v>
      </c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8" t="s">
        <v>35</v>
      </c>
      <c r="DJ70" s="16"/>
      <c r="DK70" s="16"/>
      <c r="DL70" s="16"/>
      <c r="DM70" s="16"/>
      <c r="DN70" s="16"/>
      <c r="DO70" s="16"/>
      <c r="DP70" s="16">
        <v>143422000</v>
      </c>
      <c r="DQ70" s="16"/>
      <c r="DR70" s="16"/>
      <c r="DS70" s="16"/>
      <c r="DT70" s="16"/>
      <c r="DU70" s="16"/>
      <c r="DV70" s="16"/>
      <c r="DW70" s="18" t="s">
        <v>35</v>
      </c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8" t="s">
        <v>35</v>
      </c>
      <c r="EM70" s="16"/>
      <c r="EN70" s="16"/>
      <c r="EO70" s="16"/>
      <c r="EP70" s="16"/>
      <c r="EQ70" s="16"/>
      <c r="ER70" s="16"/>
      <c r="ES70" s="16"/>
      <c r="ET70" s="16"/>
      <c r="EU70" s="16"/>
    </row>
    <row r="71" spans="1:151" s="41" customFormat="1" ht="13.5" thickBot="1" x14ac:dyDescent="0.25">
      <c r="A71" s="21"/>
      <c r="B71" s="64" t="s">
        <v>323</v>
      </c>
      <c r="C71" s="64"/>
      <c r="D71" s="38">
        <f>SUM(D69:D70)</f>
        <v>0</v>
      </c>
      <c r="E71" s="38">
        <f t="shared" ref="E71:BP71" si="16">SUM(E69:E70)</f>
        <v>0</v>
      </c>
      <c r="F71" s="38">
        <f t="shared" si="16"/>
        <v>0</v>
      </c>
      <c r="G71" s="38">
        <f t="shared" si="16"/>
        <v>0</v>
      </c>
      <c r="H71" s="38">
        <f t="shared" si="16"/>
        <v>0</v>
      </c>
      <c r="I71" s="38">
        <f t="shared" si="16"/>
        <v>0</v>
      </c>
      <c r="J71" s="38">
        <f t="shared" si="16"/>
        <v>0</v>
      </c>
      <c r="K71" s="38">
        <f t="shared" si="16"/>
        <v>0</v>
      </c>
      <c r="L71" s="38">
        <f t="shared" si="16"/>
        <v>0</v>
      </c>
      <c r="M71" s="38">
        <f t="shared" si="16"/>
        <v>0</v>
      </c>
      <c r="N71" s="38">
        <f>+N70*1300</f>
        <v>50700000</v>
      </c>
      <c r="O71" s="38">
        <f t="shared" si="16"/>
        <v>0</v>
      </c>
      <c r="P71" s="38">
        <f t="shared" si="16"/>
        <v>0</v>
      </c>
      <c r="Q71" s="38">
        <f t="shared" si="16"/>
        <v>0</v>
      </c>
      <c r="R71" s="38">
        <f t="shared" si="16"/>
        <v>0</v>
      </c>
      <c r="S71" s="38">
        <f t="shared" si="16"/>
        <v>0</v>
      </c>
      <c r="T71" s="38">
        <f t="shared" si="16"/>
        <v>0</v>
      </c>
      <c r="U71" s="38">
        <f t="shared" si="16"/>
        <v>0</v>
      </c>
      <c r="V71" s="79">
        <f t="shared" si="16"/>
        <v>0</v>
      </c>
      <c r="W71" s="80"/>
      <c r="X71" s="38">
        <f t="shared" si="16"/>
        <v>0</v>
      </c>
      <c r="Y71" s="38">
        <f t="shared" si="16"/>
        <v>0</v>
      </c>
      <c r="Z71" s="38">
        <f t="shared" si="16"/>
        <v>0</v>
      </c>
      <c r="AA71" s="38">
        <f t="shared" si="16"/>
        <v>0</v>
      </c>
      <c r="AB71" s="38">
        <f t="shared" si="16"/>
        <v>0</v>
      </c>
      <c r="AC71" s="38">
        <f t="shared" si="16"/>
        <v>0</v>
      </c>
      <c r="AD71" s="38">
        <f t="shared" si="16"/>
        <v>0</v>
      </c>
      <c r="AE71" s="38">
        <f t="shared" si="16"/>
        <v>0</v>
      </c>
      <c r="AF71" s="38">
        <f t="shared" si="16"/>
        <v>0</v>
      </c>
      <c r="AG71" s="38">
        <f t="shared" si="16"/>
        <v>0</v>
      </c>
      <c r="AH71" s="38">
        <f t="shared" si="16"/>
        <v>0</v>
      </c>
      <c r="AI71" s="38">
        <f t="shared" si="16"/>
        <v>0</v>
      </c>
      <c r="AJ71" s="38">
        <f t="shared" si="16"/>
        <v>0</v>
      </c>
      <c r="AK71" s="38">
        <f t="shared" si="16"/>
        <v>0</v>
      </c>
      <c r="AL71" s="38">
        <f t="shared" si="16"/>
        <v>0</v>
      </c>
      <c r="AM71" s="38">
        <f t="shared" si="16"/>
        <v>0</v>
      </c>
      <c r="AN71" s="38">
        <f t="shared" si="16"/>
        <v>0</v>
      </c>
      <c r="AO71" s="79">
        <f t="shared" si="16"/>
        <v>0</v>
      </c>
      <c r="AP71" s="80"/>
      <c r="AQ71" s="38">
        <f t="shared" si="16"/>
        <v>0</v>
      </c>
      <c r="AR71" s="38">
        <f t="shared" si="16"/>
        <v>0</v>
      </c>
      <c r="AS71" s="38">
        <f t="shared" si="16"/>
        <v>0</v>
      </c>
      <c r="AT71" s="38">
        <f t="shared" si="16"/>
        <v>0</v>
      </c>
      <c r="AU71" s="79">
        <f t="shared" si="16"/>
        <v>0</v>
      </c>
      <c r="AV71" s="80"/>
      <c r="AW71" s="38">
        <f t="shared" si="16"/>
        <v>0</v>
      </c>
      <c r="AX71" s="38">
        <f t="shared" si="16"/>
        <v>0</v>
      </c>
      <c r="AY71" s="38">
        <f t="shared" si="16"/>
        <v>0</v>
      </c>
      <c r="AZ71" s="38">
        <f t="shared" si="16"/>
        <v>0</v>
      </c>
      <c r="BA71" s="38">
        <f t="shared" si="16"/>
        <v>0</v>
      </c>
      <c r="BB71" s="38">
        <f t="shared" si="16"/>
        <v>0</v>
      </c>
      <c r="BC71" s="38">
        <f t="shared" si="16"/>
        <v>0</v>
      </c>
      <c r="BD71" s="38">
        <f t="shared" si="16"/>
        <v>0</v>
      </c>
      <c r="BE71" s="38">
        <f t="shared" si="16"/>
        <v>0</v>
      </c>
      <c r="BF71" s="38">
        <f t="shared" si="16"/>
        <v>0</v>
      </c>
      <c r="BG71" s="38">
        <f t="shared" si="16"/>
        <v>0</v>
      </c>
      <c r="BH71" s="38">
        <f t="shared" si="16"/>
        <v>0</v>
      </c>
      <c r="BI71" s="38">
        <f t="shared" si="16"/>
        <v>0</v>
      </c>
      <c r="BJ71" s="38">
        <f t="shared" si="16"/>
        <v>0</v>
      </c>
      <c r="BK71" s="38">
        <f t="shared" si="16"/>
        <v>0</v>
      </c>
      <c r="BL71" s="38">
        <f t="shared" si="16"/>
        <v>0</v>
      </c>
      <c r="BM71" s="38">
        <f t="shared" si="16"/>
        <v>0</v>
      </c>
      <c r="BN71" s="38">
        <f t="shared" si="16"/>
        <v>0</v>
      </c>
      <c r="BO71" s="38">
        <f t="shared" si="16"/>
        <v>0</v>
      </c>
      <c r="BP71" s="38">
        <f t="shared" si="16"/>
        <v>0</v>
      </c>
      <c r="BQ71" s="38">
        <f t="shared" ref="BQ71:EB71" si="17">SUM(BQ69:BQ70)</f>
        <v>0</v>
      </c>
      <c r="BR71" s="38">
        <f t="shared" si="17"/>
        <v>0</v>
      </c>
      <c r="BS71" s="38">
        <f t="shared" si="17"/>
        <v>0</v>
      </c>
      <c r="BT71" s="38">
        <f t="shared" si="17"/>
        <v>0</v>
      </c>
      <c r="BU71" s="38">
        <f t="shared" si="17"/>
        <v>0</v>
      </c>
      <c r="BV71" s="38">
        <f t="shared" si="17"/>
        <v>0</v>
      </c>
      <c r="BW71" s="38">
        <f t="shared" si="17"/>
        <v>0</v>
      </c>
      <c r="BX71" s="38">
        <f t="shared" si="17"/>
        <v>0</v>
      </c>
      <c r="BY71" s="79">
        <f t="shared" si="17"/>
        <v>0</v>
      </c>
      <c r="BZ71" s="80"/>
      <c r="CA71" s="79">
        <f t="shared" si="17"/>
        <v>0</v>
      </c>
      <c r="CB71" s="80"/>
      <c r="CC71" s="38">
        <f t="shared" si="17"/>
        <v>0</v>
      </c>
      <c r="CD71" s="38">
        <f t="shared" si="17"/>
        <v>0</v>
      </c>
      <c r="CE71" s="38">
        <f t="shared" si="17"/>
        <v>0</v>
      </c>
      <c r="CF71" s="38">
        <f t="shared" si="17"/>
        <v>0</v>
      </c>
      <c r="CG71" s="38">
        <f t="shared" si="17"/>
        <v>0</v>
      </c>
      <c r="CH71" s="79">
        <f t="shared" si="17"/>
        <v>0</v>
      </c>
      <c r="CI71" s="80"/>
      <c r="CJ71" s="38">
        <f t="shared" si="17"/>
        <v>0</v>
      </c>
      <c r="CK71" s="38">
        <f t="shared" si="17"/>
        <v>0</v>
      </c>
      <c r="CL71" s="38">
        <f t="shared" si="17"/>
        <v>0</v>
      </c>
      <c r="CM71" s="38">
        <f t="shared" si="17"/>
        <v>0</v>
      </c>
      <c r="CN71" s="38">
        <f t="shared" si="17"/>
        <v>0</v>
      </c>
      <c r="CO71" s="38">
        <f t="shared" si="17"/>
        <v>0</v>
      </c>
      <c r="CP71" s="38">
        <f t="shared" si="17"/>
        <v>0</v>
      </c>
      <c r="CQ71" s="38">
        <f t="shared" si="17"/>
        <v>0</v>
      </c>
      <c r="CR71" s="38">
        <f t="shared" si="17"/>
        <v>0</v>
      </c>
      <c r="CS71" s="38">
        <f t="shared" si="17"/>
        <v>18447826.400000002</v>
      </c>
      <c r="CT71" s="38">
        <f t="shared" si="17"/>
        <v>0</v>
      </c>
      <c r="CU71" s="38">
        <f t="shared" si="17"/>
        <v>0</v>
      </c>
      <c r="CV71" s="38">
        <f t="shared" si="17"/>
        <v>0</v>
      </c>
      <c r="CW71" s="38">
        <f t="shared" si="17"/>
        <v>0</v>
      </c>
      <c r="CX71" s="38">
        <f t="shared" si="17"/>
        <v>0</v>
      </c>
      <c r="CY71" s="38">
        <f t="shared" si="17"/>
        <v>0</v>
      </c>
      <c r="CZ71" s="38">
        <f t="shared" si="17"/>
        <v>0</v>
      </c>
      <c r="DA71" s="38">
        <f t="shared" si="17"/>
        <v>0</v>
      </c>
      <c r="DB71" s="38">
        <f t="shared" si="17"/>
        <v>0</v>
      </c>
      <c r="DC71" s="38">
        <f t="shared" si="17"/>
        <v>0</v>
      </c>
      <c r="DD71" s="38">
        <f t="shared" si="17"/>
        <v>0</v>
      </c>
      <c r="DE71" s="38">
        <f t="shared" si="17"/>
        <v>0</v>
      </c>
      <c r="DF71" s="38">
        <f t="shared" si="17"/>
        <v>0</v>
      </c>
      <c r="DG71" s="38">
        <f t="shared" si="17"/>
        <v>0</v>
      </c>
      <c r="DH71" s="38">
        <f t="shared" si="17"/>
        <v>0</v>
      </c>
      <c r="DI71" s="38">
        <f t="shared" si="17"/>
        <v>0</v>
      </c>
      <c r="DJ71" s="38">
        <f t="shared" si="17"/>
        <v>0</v>
      </c>
      <c r="DK71" s="38">
        <f t="shared" si="17"/>
        <v>0</v>
      </c>
      <c r="DL71" s="38">
        <f t="shared" si="17"/>
        <v>0</v>
      </c>
      <c r="DM71" s="38">
        <f t="shared" si="17"/>
        <v>9154229</v>
      </c>
      <c r="DN71" s="38">
        <f t="shared" si="17"/>
        <v>0</v>
      </c>
      <c r="DO71" s="38">
        <f t="shared" si="17"/>
        <v>0</v>
      </c>
      <c r="DP71" s="38">
        <f t="shared" si="17"/>
        <v>143422000</v>
      </c>
      <c r="DQ71" s="38">
        <f t="shared" si="17"/>
        <v>0</v>
      </c>
      <c r="DR71" s="38">
        <f t="shared" si="17"/>
        <v>0</v>
      </c>
      <c r="DS71" s="38">
        <f t="shared" si="17"/>
        <v>0</v>
      </c>
      <c r="DT71" s="38">
        <f t="shared" si="17"/>
        <v>0</v>
      </c>
      <c r="DU71" s="38">
        <f t="shared" si="17"/>
        <v>0</v>
      </c>
      <c r="DV71" s="38">
        <f t="shared" si="17"/>
        <v>0</v>
      </c>
      <c r="DW71" s="38">
        <f t="shared" si="17"/>
        <v>0</v>
      </c>
      <c r="DX71" s="38">
        <f t="shared" si="17"/>
        <v>0</v>
      </c>
      <c r="DY71" s="38">
        <f t="shared" si="17"/>
        <v>0</v>
      </c>
      <c r="DZ71" s="38">
        <f t="shared" si="17"/>
        <v>0</v>
      </c>
      <c r="EA71" s="38">
        <f t="shared" si="17"/>
        <v>0</v>
      </c>
      <c r="EB71" s="38">
        <f t="shared" si="17"/>
        <v>0</v>
      </c>
      <c r="EC71" s="38">
        <f t="shared" ref="EC71:EU71" si="18">SUM(EC69:EC70)</f>
        <v>0</v>
      </c>
      <c r="ED71" s="38">
        <f t="shared" si="18"/>
        <v>0</v>
      </c>
      <c r="EE71" s="38">
        <f t="shared" si="18"/>
        <v>0</v>
      </c>
      <c r="EF71" s="38">
        <f t="shared" si="18"/>
        <v>0</v>
      </c>
      <c r="EG71" s="38">
        <f t="shared" si="18"/>
        <v>0</v>
      </c>
      <c r="EH71" s="38">
        <f t="shared" si="18"/>
        <v>0</v>
      </c>
      <c r="EI71" s="38">
        <f t="shared" si="18"/>
        <v>0</v>
      </c>
      <c r="EJ71" s="38">
        <f t="shared" si="18"/>
        <v>0</v>
      </c>
      <c r="EK71" s="38">
        <f t="shared" si="18"/>
        <v>0</v>
      </c>
      <c r="EL71" s="38">
        <f t="shared" si="18"/>
        <v>0</v>
      </c>
      <c r="EM71" s="38">
        <f t="shared" si="18"/>
        <v>0</v>
      </c>
      <c r="EN71" s="38">
        <f t="shared" si="18"/>
        <v>0</v>
      </c>
      <c r="EO71" s="38">
        <f t="shared" si="18"/>
        <v>0</v>
      </c>
      <c r="EP71" s="38">
        <f t="shared" si="18"/>
        <v>0</v>
      </c>
      <c r="EQ71" s="38">
        <f t="shared" si="18"/>
        <v>0</v>
      </c>
      <c r="ER71" s="38">
        <f t="shared" si="18"/>
        <v>0</v>
      </c>
      <c r="ES71" s="38">
        <f t="shared" si="18"/>
        <v>0</v>
      </c>
      <c r="ET71" s="38">
        <f t="shared" si="18"/>
        <v>0</v>
      </c>
      <c r="EU71" s="38">
        <f t="shared" si="18"/>
        <v>0</v>
      </c>
    </row>
    <row r="72" spans="1:151" ht="13.5" thickBot="1" x14ac:dyDescent="0.25">
      <c r="A72" s="22">
        <v>2.6</v>
      </c>
      <c r="B72" s="73" t="s">
        <v>366</v>
      </c>
      <c r="C72" s="66"/>
      <c r="D72" s="23"/>
      <c r="E72" s="23"/>
      <c r="F72" s="23"/>
      <c r="G72" s="23"/>
      <c r="H72" s="23"/>
      <c r="I72" s="23"/>
      <c r="J72" s="23"/>
      <c r="K72" s="23"/>
      <c r="L72" s="22">
        <v>2.6</v>
      </c>
      <c r="M72" s="23"/>
      <c r="N72" s="23"/>
      <c r="O72" s="23"/>
      <c r="P72" s="23"/>
      <c r="Q72" s="23"/>
      <c r="R72" s="23"/>
      <c r="S72" s="23"/>
      <c r="T72" s="23"/>
      <c r="U72" s="23"/>
      <c r="V72" s="102"/>
      <c r="W72" s="103"/>
      <c r="X72" s="23"/>
      <c r="Y72" s="24"/>
      <c r="Z72" s="23"/>
      <c r="AA72" s="22">
        <v>2.6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2">
        <v>2.6</v>
      </c>
      <c r="AO72" s="95"/>
      <c r="AP72" s="95"/>
      <c r="AQ72" s="23"/>
      <c r="AR72" s="23"/>
      <c r="AS72" s="23"/>
      <c r="AT72" s="23"/>
      <c r="AU72" s="89"/>
      <c r="AV72" s="90"/>
      <c r="AW72" s="23"/>
      <c r="AX72" s="23"/>
      <c r="AY72" s="23"/>
      <c r="AZ72" s="23"/>
      <c r="BA72" s="23"/>
      <c r="BB72" s="22">
        <v>2.6</v>
      </c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2">
        <v>2.6</v>
      </c>
      <c r="BR72" s="23"/>
      <c r="BS72" s="23"/>
      <c r="BT72" s="23"/>
      <c r="BU72" s="23"/>
      <c r="BV72" s="23"/>
      <c r="BW72" s="23"/>
      <c r="BX72" s="23"/>
      <c r="BY72" s="89"/>
      <c r="BZ72" s="90"/>
      <c r="CA72" s="89"/>
      <c r="CB72" s="90"/>
      <c r="CC72" s="23"/>
      <c r="CD72" s="23"/>
      <c r="CE72" s="23"/>
      <c r="CF72" s="22">
        <v>2.6</v>
      </c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2">
        <v>2.6</v>
      </c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2">
        <v>2.6</v>
      </c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2">
        <v>2.6</v>
      </c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2">
        <v>2.6</v>
      </c>
      <c r="EM72" s="23"/>
      <c r="EN72" s="23"/>
      <c r="EO72" s="23"/>
      <c r="EP72" s="23"/>
      <c r="EQ72" s="23"/>
      <c r="ER72" s="23"/>
      <c r="ES72" s="23"/>
      <c r="ET72" s="23"/>
      <c r="EU72" s="23"/>
    </row>
    <row r="73" spans="1:151" ht="13.5" thickBot="1" x14ac:dyDescent="0.25">
      <c r="A73" s="18" t="s">
        <v>40</v>
      </c>
      <c r="B73" s="76" t="s">
        <v>367</v>
      </c>
      <c r="C73" s="63" t="s">
        <v>326</v>
      </c>
      <c r="D73" s="16"/>
      <c r="E73" s="16"/>
      <c r="F73" s="16"/>
      <c r="G73" s="16">
        <v>3500</v>
      </c>
      <c r="H73" s="16"/>
      <c r="I73" s="16">
        <v>1000</v>
      </c>
      <c r="J73" s="16"/>
      <c r="K73" s="16"/>
      <c r="L73" s="18" t="s">
        <v>40</v>
      </c>
      <c r="M73" s="16"/>
      <c r="N73" s="16">
        <v>5000</v>
      </c>
      <c r="O73" s="16"/>
      <c r="P73" s="16"/>
      <c r="Q73" s="16"/>
      <c r="R73" s="16"/>
      <c r="S73" s="16">
        <v>3600</v>
      </c>
      <c r="T73" s="16">
        <v>1000</v>
      </c>
      <c r="U73" s="16"/>
      <c r="V73" s="100"/>
      <c r="W73" s="101"/>
      <c r="X73" s="16"/>
      <c r="Y73" s="17"/>
      <c r="Z73" s="16"/>
      <c r="AA73" s="18" t="s">
        <v>40</v>
      </c>
      <c r="AB73" s="16"/>
      <c r="AC73" s="16"/>
      <c r="AD73" s="16"/>
      <c r="AE73" s="16">
        <v>15719.7</v>
      </c>
      <c r="AF73" s="16"/>
      <c r="AG73" s="16"/>
      <c r="AH73" s="16"/>
      <c r="AI73" s="16">
        <v>7122.5</v>
      </c>
      <c r="AJ73" s="16"/>
      <c r="AK73" s="16">
        <v>14963.75</v>
      </c>
      <c r="AL73" s="16"/>
      <c r="AM73" s="16"/>
      <c r="AN73" s="18" t="s">
        <v>40</v>
      </c>
      <c r="AO73" s="85">
        <v>8942.1</v>
      </c>
      <c r="AP73" s="86"/>
      <c r="AQ73" s="16"/>
      <c r="AR73" s="16">
        <v>5000</v>
      </c>
      <c r="AS73" s="16"/>
      <c r="AT73" s="16"/>
      <c r="AU73" s="85"/>
      <c r="AV73" s="86"/>
      <c r="AW73" s="16"/>
      <c r="AX73" s="16"/>
      <c r="AY73" s="16"/>
      <c r="AZ73" s="16">
        <v>100</v>
      </c>
      <c r="BA73" s="16"/>
      <c r="BB73" s="18" t="s">
        <v>40</v>
      </c>
      <c r="BC73" s="16">
        <v>4500</v>
      </c>
      <c r="BD73" s="16"/>
      <c r="BE73" s="16">
        <v>5000</v>
      </c>
      <c r="BF73" s="16">
        <v>4000</v>
      </c>
      <c r="BG73" s="16"/>
      <c r="BH73" s="16"/>
      <c r="BI73" s="16"/>
      <c r="BJ73" s="16"/>
      <c r="BK73" s="16"/>
      <c r="BL73" s="16">
        <v>18300</v>
      </c>
      <c r="BM73" s="16"/>
      <c r="BN73" s="16"/>
      <c r="BO73" s="16"/>
      <c r="BP73" s="16"/>
      <c r="BQ73" s="18" t="s">
        <v>40</v>
      </c>
      <c r="BR73" s="16">
        <v>1000</v>
      </c>
      <c r="BS73" s="16"/>
      <c r="BT73" s="16">
        <v>3000</v>
      </c>
      <c r="BU73" s="16"/>
      <c r="BV73" s="16"/>
      <c r="BW73" s="16"/>
      <c r="BX73" s="16">
        <v>1300</v>
      </c>
      <c r="BY73" s="85"/>
      <c r="BZ73" s="86"/>
      <c r="CA73" s="85">
        <v>7516.8</v>
      </c>
      <c r="CB73" s="86"/>
      <c r="CC73" s="16"/>
      <c r="CD73" s="16"/>
      <c r="CE73" s="16"/>
      <c r="CF73" s="18" t="s">
        <v>40</v>
      </c>
      <c r="CG73" s="16">
        <v>8600</v>
      </c>
      <c r="CH73" s="85"/>
      <c r="CI73" s="86"/>
      <c r="CJ73" s="16"/>
      <c r="CK73" s="16">
        <v>33218</v>
      </c>
      <c r="CL73" s="16"/>
      <c r="CM73" s="16"/>
      <c r="CN73" s="16"/>
      <c r="CO73" s="16"/>
      <c r="CP73" s="16"/>
      <c r="CQ73" s="16"/>
      <c r="CR73" s="16"/>
      <c r="CS73" s="16">
        <v>56366</v>
      </c>
      <c r="CT73" s="16"/>
      <c r="CU73" s="18" t="s">
        <v>40</v>
      </c>
      <c r="CV73" s="16"/>
      <c r="CW73" s="16"/>
      <c r="CX73" s="16"/>
      <c r="CY73" s="16"/>
      <c r="CZ73" s="16"/>
      <c r="DA73" s="16"/>
      <c r="DB73" s="16"/>
      <c r="DC73" s="16"/>
      <c r="DD73" s="16">
        <v>2500</v>
      </c>
      <c r="DE73" s="16"/>
      <c r="DF73" s="16"/>
      <c r="DG73" s="16"/>
      <c r="DH73" s="16"/>
      <c r="DI73" s="18" t="s">
        <v>40</v>
      </c>
      <c r="DJ73" s="16"/>
      <c r="DK73" s="16"/>
      <c r="DL73" s="16">
        <v>1500</v>
      </c>
      <c r="DM73" s="16">
        <v>20881</v>
      </c>
      <c r="DN73" s="16">
        <v>34997</v>
      </c>
      <c r="DO73" s="16"/>
      <c r="DP73" s="16">
        <v>3000</v>
      </c>
      <c r="DQ73" s="16"/>
      <c r="DR73" s="16"/>
      <c r="DS73" s="16"/>
      <c r="DT73" s="16"/>
      <c r="DU73" s="16"/>
      <c r="DV73" s="16"/>
      <c r="DW73" s="18" t="s">
        <v>40</v>
      </c>
      <c r="DX73" s="16">
        <v>56925.2</v>
      </c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8" t="s">
        <v>40</v>
      </c>
      <c r="EM73" s="16"/>
      <c r="EN73" s="16"/>
      <c r="EO73" s="16"/>
      <c r="EP73" s="16"/>
      <c r="EQ73" s="16"/>
      <c r="ER73" s="16">
        <v>500</v>
      </c>
      <c r="ES73" s="16"/>
      <c r="ET73" s="16"/>
      <c r="EU73" s="16"/>
    </row>
    <row r="74" spans="1:151" ht="13.5" thickBot="1" x14ac:dyDescent="0.25">
      <c r="A74" s="18" t="s">
        <v>36</v>
      </c>
      <c r="B74" s="76" t="s">
        <v>368</v>
      </c>
      <c r="C74" s="63" t="s">
        <v>326</v>
      </c>
      <c r="D74" s="16">
        <v>170000</v>
      </c>
      <c r="E74" s="16"/>
      <c r="F74" s="16"/>
      <c r="G74" s="16">
        <v>31330.799999999999</v>
      </c>
      <c r="H74" s="16"/>
      <c r="I74" s="16">
        <v>500</v>
      </c>
      <c r="J74" s="16"/>
      <c r="K74" s="16"/>
      <c r="L74" s="18" t="s">
        <v>36</v>
      </c>
      <c r="M74" s="16"/>
      <c r="N74" s="16"/>
      <c r="O74" s="16">
        <v>8000</v>
      </c>
      <c r="P74" s="16"/>
      <c r="Q74" s="16"/>
      <c r="R74" s="16">
        <v>3087.5</v>
      </c>
      <c r="S74" s="16">
        <v>3000</v>
      </c>
      <c r="T74" s="16"/>
      <c r="U74" s="16"/>
      <c r="V74" s="100">
        <v>11000</v>
      </c>
      <c r="W74" s="101"/>
      <c r="X74" s="16"/>
      <c r="Y74" s="17">
        <v>7000</v>
      </c>
      <c r="Z74" s="16">
        <v>200</v>
      </c>
      <c r="AA74" s="18" t="s">
        <v>36</v>
      </c>
      <c r="AB74" s="16"/>
      <c r="AC74" s="16"/>
      <c r="AD74" s="16"/>
      <c r="AE74" s="16">
        <v>3200</v>
      </c>
      <c r="AF74" s="16"/>
      <c r="AG74" s="16"/>
      <c r="AH74" s="16"/>
      <c r="AI74" s="16">
        <v>5000</v>
      </c>
      <c r="AJ74" s="16"/>
      <c r="AK74" s="16">
        <v>3376.11</v>
      </c>
      <c r="AL74" s="16">
        <v>10000</v>
      </c>
      <c r="AM74" s="16">
        <v>1000</v>
      </c>
      <c r="AN74" s="18" t="s">
        <v>36</v>
      </c>
      <c r="AO74" s="85">
        <v>287098</v>
      </c>
      <c r="AP74" s="86"/>
      <c r="AQ74" s="16"/>
      <c r="AR74" s="16"/>
      <c r="AS74" s="16"/>
      <c r="AT74" s="16"/>
      <c r="AU74" s="85"/>
      <c r="AV74" s="86"/>
      <c r="AW74" s="16"/>
      <c r="AX74" s="16">
        <v>1500</v>
      </c>
      <c r="AY74" s="16"/>
      <c r="AZ74" s="16"/>
      <c r="BA74" s="16">
        <v>3000</v>
      </c>
      <c r="BB74" s="18" t="s">
        <v>36</v>
      </c>
      <c r="BC74" s="33">
        <v>7000</v>
      </c>
      <c r="BD74" s="16"/>
      <c r="BE74" s="16"/>
      <c r="BF74" s="16"/>
      <c r="BG74" s="16">
        <v>1222.8</v>
      </c>
      <c r="BH74" s="16">
        <v>7000</v>
      </c>
      <c r="BI74" s="16"/>
      <c r="BJ74" s="16"/>
      <c r="BK74" s="16">
        <v>10000</v>
      </c>
      <c r="BL74" s="16"/>
      <c r="BM74" s="16"/>
      <c r="BN74" s="16"/>
      <c r="BO74" s="16"/>
      <c r="BP74" s="16">
        <v>0.3</v>
      </c>
      <c r="BQ74" s="18" t="s">
        <v>36</v>
      </c>
      <c r="BR74" s="16"/>
      <c r="BS74" s="16"/>
      <c r="BT74" s="16">
        <v>7000</v>
      </c>
      <c r="BU74" s="16">
        <v>1000</v>
      </c>
      <c r="BV74" s="16"/>
      <c r="BW74" s="16"/>
      <c r="BX74" s="16">
        <v>1000</v>
      </c>
      <c r="BY74" s="85"/>
      <c r="BZ74" s="86"/>
      <c r="CA74" s="85"/>
      <c r="CB74" s="86"/>
      <c r="CC74" s="16">
        <v>100000</v>
      </c>
      <c r="CD74" s="16"/>
      <c r="CE74" s="16"/>
      <c r="CF74" s="18" t="s">
        <v>36</v>
      </c>
      <c r="CG74" s="16">
        <v>10000</v>
      </c>
      <c r="CH74" s="85"/>
      <c r="CI74" s="86"/>
      <c r="CJ74" s="16"/>
      <c r="CK74" s="16">
        <v>200000</v>
      </c>
      <c r="CL74" s="16"/>
      <c r="CM74" s="16"/>
      <c r="CN74" s="16"/>
      <c r="CO74" s="16"/>
      <c r="CP74" s="16"/>
      <c r="CQ74" s="16"/>
      <c r="CR74" s="16"/>
      <c r="CS74" s="16">
        <v>5342.5</v>
      </c>
      <c r="CT74" s="16"/>
      <c r="CU74" s="18" t="s">
        <v>36</v>
      </c>
      <c r="CV74" s="16"/>
      <c r="CW74" s="16"/>
      <c r="CX74" s="16"/>
      <c r="CY74" s="16">
        <v>510</v>
      </c>
      <c r="CZ74" s="16"/>
      <c r="DA74" s="16"/>
      <c r="DB74" s="16"/>
      <c r="DC74" s="16"/>
      <c r="DD74" s="16">
        <v>1000</v>
      </c>
      <c r="DE74" s="16"/>
      <c r="DF74" s="16"/>
      <c r="DG74" s="16">
        <v>13000</v>
      </c>
      <c r="DH74" s="16"/>
      <c r="DI74" s="18" t="s">
        <v>36</v>
      </c>
      <c r="DJ74" s="16"/>
      <c r="DK74" s="16"/>
      <c r="DL74" s="16">
        <v>758</v>
      </c>
      <c r="DM74" s="16">
        <v>33000</v>
      </c>
      <c r="DN74" s="16">
        <v>82888.100000000006</v>
      </c>
      <c r="DO74" s="16"/>
      <c r="DP74" s="16">
        <v>4870</v>
      </c>
      <c r="DQ74" s="16"/>
      <c r="DR74" s="16"/>
      <c r="DS74" s="16"/>
      <c r="DT74" s="16"/>
      <c r="DU74" s="16"/>
      <c r="DV74" s="16">
        <v>50000</v>
      </c>
      <c r="DW74" s="18" t="s">
        <v>36</v>
      </c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>
        <v>2000000</v>
      </c>
      <c r="EK74" s="16"/>
      <c r="EL74" s="18" t="s">
        <v>36</v>
      </c>
      <c r="EM74" s="16"/>
      <c r="EN74" s="16"/>
      <c r="EO74" s="16"/>
      <c r="EP74" s="16"/>
      <c r="EQ74" s="16"/>
      <c r="ER74" s="16">
        <v>1000</v>
      </c>
      <c r="ES74" s="16"/>
      <c r="ET74" s="16"/>
      <c r="EU74" s="16"/>
    </row>
    <row r="75" spans="1:151" ht="13.5" thickBot="1" x14ac:dyDescent="0.25">
      <c r="A75" s="18" t="s">
        <v>37</v>
      </c>
      <c r="B75" s="76" t="s">
        <v>369</v>
      </c>
      <c r="C75" s="63" t="s">
        <v>326</v>
      </c>
      <c r="D75" s="16">
        <v>206460.6</v>
      </c>
      <c r="E75" s="16"/>
      <c r="F75" s="16"/>
      <c r="G75" s="16">
        <v>54822.9</v>
      </c>
      <c r="H75" s="16"/>
      <c r="I75" s="16">
        <v>6800</v>
      </c>
      <c r="J75" s="16"/>
      <c r="K75" s="16">
        <v>2500</v>
      </c>
      <c r="L75" s="18" t="s">
        <v>37</v>
      </c>
      <c r="M75" s="16">
        <v>200000</v>
      </c>
      <c r="N75" s="16">
        <v>1559.4</v>
      </c>
      <c r="O75" s="16">
        <v>5000</v>
      </c>
      <c r="P75" s="16"/>
      <c r="Q75" s="16">
        <v>1000</v>
      </c>
      <c r="R75" s="16">
        <v>449</v>
      </c>
      <c r="S75" s="16">
        <v>16500</v>
      </c>
      <c r="T75" s="16">
        <v>2000</v>
      </c>
      <c r="U75" s="16">
        <v>8750</v>
      </c>
      <c r="V75" s="100">
        <v>4800</v>
      </c>
      <c r="W75" s="101"/>
      <c r="X75" s="16"/>
      <c r="Y75" s="17">
        <v>15000</v>
      </c>
      <c r="Z75" s="16"/>
      <c r="AA75" s="18" t="s">
        <v>37</v>
      </c>
      <c r="AB75" s="16">
        <v>250</v>
      </c>
      <c r="AC75" s="16"/>
      <c r="AD75" s="16"/>
      <c r="AE75" s="16">
        <v>13052.2</v>
      </c>
      <c r="AF75" s="16"/>
      <c r="AG75" s="16"/>
      <c r="AH75" s="16"/>
      <c r="AI75" s="16">
        <v>2250</v>
      </c>
      <c r="AJ75" s="16"/>
      <c r="AK75" s="16">
        <v>17311.91</v>
      </c>
      <c r="AL75" s="16"/>
      <c r="AM75" s="16">
        <v>500</v>
      </c>
      <c r="AN75" s="18" t="s">
        <v>37</v>
      </c>
      <c r="AO75" s="85">
        <v>5000</v>
      </c>
      <c r="AP75" s="86"/>
      <c r="AQ75" s="16"/>
      <c r="AR75" s="16">
        <v>500</v>
      </c>
      <c r="AS75" s="16">
        <v>5900</v>
      </c>
      <c r="AT75" s="16">
        <v>8700</v>
      </c>
      <c r="AU75" s="85"/>
      <c r="AV75" s="86"/>
      <c r="AW75" s="16"/>
      <c r="AX75" s="16">
        <v>1000</v>
      </c>
      <c r="AY75" s="16"/>
      <c r="AZ75" s="16">
        <v>1323</v>
      </c>
      <c r="BA75" s="16"/>
      <c r="BB75" s="18" t="s">
        <v>37</v>
      </c>
      <c r="BC75" s="16">
        <v>34484.699999999997</v>
      </c>
      <c r="BD75" s="16"/>
      <c r="BE75" s="16">
        <v>7000</v>
      </c>
      <c r="BF75" s="16"/>
      <c r="BG75" s="16"/>
      <c r="BH75" s="16">
        <v>500</v>
      </c>
      <c r="BI75" s="16"/>
      <c r="BJ75" s="16">
        <v>23100</v>
      </c>
      <c r="BK75" s="16">
        <v>18000</v>
      </c>
      <c r="BL75" s="16">
        <v>15920</v>
      </c>
      <c r="BM75" s="16">
        <v>48626.5</v>
      </c>
      <c r="BN75" s="16"/>
      <c r="BO75" s="16"/>
      <c r="BP75" s="16">
        <v>2500</v>
      </c>
      <c r="BQ75" s="18" t="s">
        <v>37</v>
      </c>
      <c r="BR75" s="16">
        <v>800</v>
      </c>
      <c r="BS75" s="16"/>
      <c r="BT75" s="16">
        <v>7489</v>
      </c>
      <c r="BU75" s="16">
        <v>2100</v>
      </c>
      <c r="BV75" s="16">
        <v>1500</v>
      </c>
      <c r="BW75" s="16"/>
      <c r="BX75" s="16">
        <v>300</v>
      </c>
      <c r="BY75" s="85"/>
      <c r="BZ75" s="86"/>
      <c r="CA75" s="85">
        <v>52000</v>
      </c>
      <c r="CB75" s="86"/>
      <c r="CC75" s="16"/>
      <c r="CD75" s="16"/>
      <c r="CE75" s="16"/>
      <c r="CF75" s="18" t="s">
        <v>37</v>
      </c>
      <c r="CG75" s="16"/>
      <c r="CH75" s="85">
        <v>1750</v>
      </c>
      <c r="CI75" s="86"/>
      <c r="CJ75" s="16">
        <v>2750</v>
      </c>
      <c r="CK75" s="16">
        <v>182932.1</v>
      </c>
      <c r="CL75" s="16">
        <v>6400</v>
      </c>
      <c r="CM75" s="16"/>
      <c r="CN75" s="16"/>
      <c r="CO75" s="16"/>
      <c r="CP75" s="16"/>
      <c r="CQ75" s="16"/>
      <c r="CR75" s="16"/>
      <c r="CS75" s="16">
        <v>29016</v>
      </c>
      <c r="CT75" s="16">
        <v>750</v>
      </c>
      <c r="CU75" s="18" t="s">
        <v>37</v>
      </c>
      <c r="CV75" s="16">
        <v>3000</v>
      </c>
      <c r="CW75" s="16"/>
      <c r="CX75" s="16">
        <v>2000</v>
      </c>
      <c r="CY75" s="16"/>
      <c r="CZ75" s="16"/>
      <c r="DA75" s="16">
        <v>5000</v>
      </c>
      <c r="DB75" s="16"/>
      <c r="DC75" s="16">
        <v>1000</v>
      </c>
      <c r="DD75" s="16">
        <v>500</v>
      </c>
      <c r="DE75" s="16">
        <v>2842</v>
      </c>
      <c r="DF75" s="16"/>
      <c r="DG75" s="16">
        <v>25379</v>
      </c>
      <c r="DH75" s="16">
        <v>1300</v>
      </c>
      <c r="DI75" s="18" t="s">
        <v>37</v>
      </c>
      <c r="DJ75" s="16"/>
      <c r="DK75" s="16"/>
      <c r="DL75" s="16">
        <v>2000</v>
      </c>
      <c r="DM75" s="16"/>
      <c r="DN75" s="16">
        <v>68662.2</v>
      </c>
      <c r="DO75" s="16"/>
      <c r="DP75" s="16">
        <v>155312</v>
      </c>
      <c r="DQ75" s="16">
        <v>4665.2</v>
      </c>
      <c r="DR75" s="16">
        <v>500</v>
      </c>
      <c r="DS75" s="16"/>
      <c r="DT75" s="16"/>
      <c r="DU75" s="16"/>
      <c r="DV75" s="16">
        <v>6327.9</v>
      </c>
      <c r="DW75" s="18" t="s">
        <v>37</v>
      </c>
      <c r="DX75" s="16">
        <v>9200</v>
      </c>
      <c r="DY75" s="16"/>
      <c r="DZ75" s="16"/>
      <c r="EA75" s="16">
        <v>5000</v>
      </c>
      <c r="EB75" s="16"/>
      <c r="EC75" s="16"/>
      <c r="ED75" s="16"/>
      <c r="EE75" s="16"/>
      <c r="EF75" s="16"/>
      <c r="EG75" s="16">
        <v>2000</v>
      </c>
      <c r="EH75" s="16"/>
      <c r="EI75" s="16"/>
      <c r="EJ75" s="16">
        <v>2000000</v>
      </c>
      <c r="EK75" s="16"/>
      <c r="EL75" s="18" t="s">
        <v>37</v>
      </c>
      <c r="EM75" s="16">
        <v>1360</v>
      </c>
      <c r="EN75" s="16"/>
      <c r="EO75" s="16">
        <v>250</v>
      </c>
      <c r="EP75" s="16">
        <v>2.5</v>
      </c>
      <c r="EQ75" s="16">
        <v>1200</v>
      </c>
      <c r="ER75" s="16"/>
      <c r="ES75" s="16"/>
      <c r="ET75" s="16">
        <v>6555</v>
      </c>
      <c r="EU75" s="16">
        <v>1980</v>
      </c>
    </row>
    <row r="76" spans="1:151" ht="24.75" thickBot="1" x14ac:dyDescent="0.25">
      <c r="A76" s="18" t="s">
        <v>38</v>
      </c>
      <c r="B76" s="76" t="s">
        <v>370</v>
      </c>
      <c r="C76" s="63" t="s">
        <v>326</v>
      </c>
      <c r="D76" s="16">
        <v>47426.7</v>
      </c>
      <c r="E76" s="16"/>
      <c r="F76" s="16"/>
      <c r="G76" s="16"/>
      <c r="H76" s="16"/>
      <c r="I76" s="16">
        <v>10000</v>
      </c>
      <c r="J76" s="16"/>
      <c r="K76" s="16"/>
      <c r="L76" s="18" t="s">
        <v>38</v>
      </c>
      <c r="M76" s="16">
        <v>200000</v>
      </c>
      <c r="N76" s="16">
        <v>2650</v>
      </c>
      <c r="O76" s="16">
        <v>0.3</v>
      </c>
      <c r="P76" s="16"/>
      <c r="Q76" s="16"/>
      <c r="R76" s="16"/>
      <c r="S76" s="16">
        <v>6000</v>
      </c>
      <c r="T76" s="16"/>
      <c r="U76" s="16"/>
      <c r="V76" s="100"/>
      <c r="W76" s="101"/>
      <c r="X76" s="16">
        <v>15000</v>
      </c>
      <c r="Y76" s="17"/>
      <c r="Z76" s="16">
        <v>300</v>
      </c>
      <c r="AA76" s="18" t="s">
        <v>38</v>
      </c>
      <c r="AB76" s="16"/>
      <c r="AC76" s="16">
        <v>166443.22</v>
      </c>
      <c r="AD76" s="16"/>
      <c r="AE76" s="16">
        <v>60727.9</v>
      </c>
      <c r="AF76" s="16"/>
      <c r="AG76" s="16"/>
      <c r="AH76" s="16"/>
      <c r="AI76" s="16">
        <v>100</v>
      </c>
      <c r="AJ76" s="16"/>
      <c r="AK76" s="16">
        <v>55533.14</v>
      </c>
      <c r="AL76" s="16"/>
      <c r="AM76" s="16"/>
      <c r="AN76" s="18" t="s">
        <v>38</v>
      </c>
      <c r="AO76" s="85">
        <v>307755.09999999998</v>
      </c>
      <c r="AP76" s="86"/>
      <c r="AQ76" s="16"/>
      <c r="AR76" s="16"/>
      <c r="AS76" s="16"/>
      <c r="AT76" s="16">
        <v>760884.3</v>
      </c>
      <c r="AU76" s="85">
        <v>20000</v>
      </c>
      <c r="AV76" s="86"/>
      <c r="AW76" s="16"/>
      <c r="AX76" s="16"/>
      <c r="AY76" s="16">
        <v>1000</v>
      </c>
      <c r="AZ76" s="16"/>
      <c r="BA76" s="16"/>
      <c r="BB76" s="18" t="s">
        <v>38</v>
      </c>
      <c r="BC76" s="16"/>
      <c r="BD76" s="16"/>
      <c r="BE76" s="16"/>
      <c r="BF76" s="16"/>
      <c r="BG76" s="16"/>
      <c r="BH76" s="16">
        <v>1000</v>
      </c>
      <c r="BI76" s="16"/>
      <c r="BJ76" s="16"/>
      <c r="BK76" s="16"/>
      <c r="BL76" s="16">
        <v>700</v>
      </c>
      <c r="BM76" s="16"/>
      <c r="BN76" s="16"/>
      <c r="BO76" s="16"/>
      <c r="BP76" s="16"/>
      <c r="BQ76" s="18" t="s">
        <v>38</v>
      </c>
      <c r="BR76" s="16"/>
      <c r="BS76" s="16"/>
      <c r="BT76" s="16">
        <v>71831</v>
      </c>
      <c r="BU76" s="16">
        <v>300</v>
      </c>
      <c r="BV76" s="16"/>
      <c r="BW76" s="16">
        <v>6750</v>
      </c>
      <c r="BX76" s="16">
        <v>3393.6</v>
      </c>
      <c r="BY76" s="85">
        <v>16639.3</v>
      </c>
      <c r="BZ76" s="86"/>
      <c r="CA76" s="85">
        <v>2404.1</v>
      </c>
      <c r="CB76" s="86"/>
      <c r="CC76" s="16"/>
      <c r="CD76" s="16"/>
      <c r="CE76" s="16"/>
      <c r="CF76" s="18" t="s">
        <v>38</v>
      </c>
      <c r="CG76" s="16"/>
      <c r="CH76" s="85"/>
      <c r="CI76" s="86"/>
      <c r="CJ76" s="16"/>
      <c r="CK76" s="16"/>
      <c r="CL76" s="16">
        <v>5000</v>
      </c>
      <c r="CM76" s="16">
        <v>3873.7</v>
      </c>
      <c r="CN76" s="16">
        <v>625.5</v>
      </c>
      <c r="CO76" s="16"/>
      <c r="CP76" s="16"/>
      <c r="CQ76" s="16"/>
      <c r="CR76" s="16"/>
      <c r="CS76" s="16"/>
      <c r="CT76" s="16"/>
      <c r="CU76" s="18" t="s">
        <v>38</v>
      </c>
      <c r="CV76" s="16"/>
      <c r="CW76" s="16"/>
      <c r="CX76" s="16">
        <v>600</v>
      </c>
      <c r="CY76" s="16"/>
      <c r="CZ76" s="16">
        <v>5000</v>
      </c>
      <c r="DA76" s="16"/>
      <c r="DB76" s="16"/>
      <c r="DC76" s="16"/>
      <c r="DD76" s="16">
        <v>100</v>
      </c>
      <c r="DE76" s="16"/>
      <c r="DF76" s="16"/>
      <c r="DG76" s="16"/>
      <c r="DH76" s="16"/>
      <c r="DI76" s="18" t="s">
        <v>38</v>
      </c>
      <c r="DJ76" s="16"/>
      <c r="DK76" s="16"/>
      <c r="DL76" s="16"/>
      <c r="DM76" s="16">
        <v>14841</v>
      </c>
      <c r="DN76" s="16">
        <v>1120113.8</v>
      </c>
      <c r="DO76" s="16"/>
      <c r="DP76" s="16">
        <v>239071</v>
      </c>
      <c r="DQ76" s="16"/>
      <c r="DR76" s="16"/>
      <c r="DS76" s="16"/>
      <c r="DT76" s="16"/>
      <c r="DU76" s="16"/>
      <c r="DV76" s="16"/>
      <c r="DW76" s="18" t="s">
        <v>38</v>
      </c>
      <c r="DX76" s="16">
        <v>15993.7</v>
      </c>
      <c r="DY76" s="16"/>
      <c r="DZ76" s="16"/>
      <c r="EA76" s="16">
        <v>3000</v>
      </c>
      <c r="EB76" s="16"/>
      <c r="EC76" s="16"/>
      <c r="ED76" s="16"/>
      <c r="EE76" s="16"/>
      <c r="EF76" s="16"/>
      <c r="EG76" s="16"/>
      <c r="EH76" s="16"/>
      <c r="EI76" s="16"/>
      <c r="EJ76" s="16">
        <v>1000000</v>
      </c>
      <c r="EK76" s="16">
        <v>550</v>
      </c>
      <c r="EL76" s="18" t="s">
        <v>38</v>
      </c>
      <c r="EM76" s="16"/>
      <c r="EN76" s="16"/>
      <c r="EO76" s="16">
        <v>150</v>
      </c>
      <c r="EP76" s="16">
        <v>1</v>
      </c>
      <c r="EQ76" s="16"/>
      <c r="ER76" s="16">
        <v>1674.4</v>
      </c>
      <c r="ES76" s="16"/>
      <c r="ET76" s="16">
        <v>6756</v>
      </c>
      <c r="EU76" s="16">
        <v>90</v>
      </c>
    </row>
    <row r="77" spans="1:151" ht="13.5" thickBot="1" x14ac:dyDescent="0.25">
      <c r="A77" s="18" t="s">
        <v>39</v>
      </c>
      <c r="B77" s="76" t="s">
        <v>346</v>
      </c>
      <c r="C77" s="63" t="s">
        <v>326</v>
      </c>
      <c r="D77" s="16"/>
      <c r="E77" s="16"/>
      <c r="F77" s="16"/>
      <c r="G77" s="16"/>
      <c r="H77" s="16"/>
      <c r="I77" s="16">
        <v>100</v>
      </c>
      <c r="J77" s="16"/>
      <c r="K77" s="16"/>
      <c r="L77" s="18" t="s">
        <v>39</v>
      </c>
      <c r="M77" s="16"/>
      <c r="N77" s="16">
        <v>2748.6</v>
      </c>
      <c r="O77" s="16"/>
      <c r="P77" s="16"/>
      <c r="Q77" s="16"/>
      <c r="R77" s="16"/>
      <c r="S77" s="16"/>
      <c r="T77" s="16">
        <v>1561</v>
      </c>
      <c r="U77" s="16"/>
      <c r="V77" s="100"/>
      <c r="W77" s="101"/>
      <c r="X77" s="16"/>
      <c r="Y77" s="17"/>
      <c r="Z77" s="16"/>
      <c r="AA77" s="18" t="s">
        <v>39</v>
      </c>
      <c r="AB77" s="16"/>
      <c r="AC77" s="16"/>
      <c r="AD77" s="16"/>
      <c r="AE77" s="16"/>
      <c r="AF77" s="16"/>
      <c r="AG77" s="16"/>
      <c r="AH77" s="16"/>
      <c r="AI77" s="16">
        <v>1900</v>
      </c>
      <c r="AJ77" s="16"/>
      <c r="AK77" s="16">
        <v>1000</v>
      </c>
      <c r="AL77" s="16"/>
      <c r="AM77" s="16"/>
      <c r="AN77" s="18" t="s">
        <v>39</v>
      </c>
      <c r="AO77" s="85"/>
      <c r="AP77" s="86"/>
      <c r="AQ77" s="16"/>
      <c r="AR77" s="16"/>
      <c r="AS77" s="16"/>
      <c r="AT77" s="16"/>
      <c r="AU77" s="85"/>
      <c r="AV77" s="86"/>
      <c r="AW77" s="16"/>
      <c r="AX77" s="16"/>
      <c r="AY77" s="16"/>
      <c r="AZ77" s="16"/>
      <c r="BA77" s="16">
        <v>12273</v>
      </c>
      <c r="BB77" s="18" t="s">
        <v>39</v>
      </c>
      <c r="BC77" s="16"/>
      <c r="BD77" s="16"/>
      <c r="BE77" s="16">
        <v>2800</v>
      </c>
      <c r="BF77" s="16"/>
      <c r="BG77" s="16"/>
      <c r="BH77" s="16"/>
      <c r="BI77" s="16"/>
      <c r="BJ77" s="16"/>
      <c r="BK77" s="16"/>
      <c r="BL77" s="16">
        <v>1500</v>
      </c>
      <c r="BM77" s="16">
        <v>32341</v>
      </c>
      <c r="BN77" s="16"/>
      <c r="BO77" s="16"/>
      <c r="BP77" s="16"/>
      <c r="BQ77" s="18" t="s">
        <v>39</v>
      </c>
      <c r="BR77" s="16"/>
      <c r="BS77" s="16"/>
      <c r="BT77" s="16">
        <v>28000</v>
      </c>
      <c r="BU77" s="16"/>
      <c r="BV77" s="16"/>
      <c r="BW77" s="16"/>
      <c r="BX77" s="16">
        <v>500</v>
      </c>
      <c r="BY77" s="85"/>
      <c r="BZ77" s="86"/>
      <c r="CA77" s="85"/>
      <c r="CB77" s="86"/>
      <c r="CC77" s="16"/>
      <c r="CD77" s="16"/>
      <c r="CE77" s="16"/>
      <c r="CF77" s="18" t="s">
        <v>39</v>
      </c>
      <c r="CG77" s="16"/>
      <c r="CH77" s="85"/>
      <c r="CI77" s="8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8" t="s">
        <v>39</v>
      </c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8" t="s">
        <v>39</v>
      </c>
      <c r="DJ77" s="16"/>
      <c r="DK77" s="16"/>
      <c r="DL77" s="16"/>
      <c r="DM77" s="16"/>
      <c r="DN77" s="16">
        <v>185186.9</v>
      </c>
      <c r="DO77" s="16"/>
      <c r="DP77" s="16"/>
      <c r="DQ77" s="16"/>
      <c r="DR77" s="16"/>
      <c r="DS77" s="16"/>
      <c r="DT77" s="16"/>
      <c r="DU77" s="16"/>
      <c r="DV77" s="16"/>
      <c r="DW77" s="18" t="s">
        <v>39</v>
      </c>
      <c r="DX77" s="16">
        <v>83109</v>
      </c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>
        <v>1000</v>
      </c>
      <c r="EL77" s="18" t="s">
        <v>39</v>
      </c>
      <c r="EM77" s="16"/>
      <c r="EN77" s="16"/>
      <c r="EO77" s="16"/>
      <c r="EP77" s="16"/>
      <c r="EQ77" s="16"/>
      <c r="ER77" s="16"/>
      <c r="ES77" s="16"/>
      <c r="ET77" s="16"/>
      <c r="EU77" s="16"/>
    </row>
    <row r="78" spans="1:151" s="41" customFormat="1" ht="13.5" thickBot="1" x14ac:dyDescent="0.25">
      <c r="A78" s="21"/>
      <c r="B78" s="64" t="s">
        <v>323</v>
      </c>
      <c r="C78" s="64"/>
      <c r="D78" s="38">
        <f>SUM(D73:D77)</f>
        <v>423887.3</v>
      </c>
      <c r="E78" s="38">
        <f t="shared" ref="E78:BP78" si="19">SUM(E73:E77)</f>
        <v>0</v>
      </c>
      <c r="F78" s="38">
        <f t="shared" si="19"/>
        <v>0</v>
      </c>
      <c r="G78" s="38">
        <f>SUM(G73:G77)</f>
        <v>89653.700000000012</v>
      </c>
      <c r="H78" s="38">
        <f t="shared" si="19"/>
        <v>0</v>
      </c>
      <c r="I78" s="38">
        <f>SUM(I73:I77)</f>
        <v>18400</v>
      </c>
      <c r="J78" s="38">
        <f t="shared" si="19"/>
        <v>0</v>
      </c>
      <c r="K78" s="38">
        <f>SUM(K73:K77)</f>
        <v>2500</v>
      </c>
      <c r="L78" s="38">
        <f t="shared" si="19"/>
        <v>0</v>
      </c>
      <c r="M78" s="38">
        <f>SUM(M73:M77)</f>
        <v>400000</v>
      </c>
      <c r="N78" s="38">
        <f>SUM(N73:N77)</f>
        <v>11958</v>
      </c>
      <c r="O78" s="38">
        <f>SUM(O73:O77)</f>
        <v>13000.3</v>
      </c>
      <c r="P78" s="38">
        <f t="shared" si="19"/>
        <v>0</v>
      </c>
      <c r="Q78" s="38">
        <f>SUM(Q73:Q77)</f>
        <v>1000</v>
      </c>
      <c r="R78" s="38">
        <f t="shared" si="19"/>
        <v>3536.5</v>
      </c>
      <c r="S78" s="38">
        <f t="shared" si="19"/>
        <v>29100</v>
      </c>
      <c r="T78" s="38">
        <f>SUM(T73:T77)</f>
        <v>4561</v>
      </c>
      <c r="U78" s="38">
        <f>SUM(U73:U77)</f>
        <v>8750</v>
      </c>
      <c r="V78" s="79">
        <f t="shared" si="19"/>
        <v>15800</v>
      </c>
      <c r="W78" s="80"/>
      <c r="X78" s="38">
        <f t="shared" si="19"/>
        <v>15000</v>
      </c>
      <c r="Y78" s="38">
        <f t="shared" si="19"/>
        <v>22000</v>
      </c>
      <c r="Z78" s="38">
        <f t="shared" si="19"/>
        <v>500</v>
      </c>
      <c r="AA78" s="38">
        <f t="shared" si="19"/>
        <v>0</v>
      </c>
      <c r="AB78" s="38">
        <f t="shared" si="19"/>
        <v>250</v>
      </c>
      <c r="AC78" s="38">
        <f t="shared" si="19"/>
        <v>166443.22</v>
      </c>
      <c r="AD78" s="38">
        <f t="shared" si="19"/>
        <v>0</v>
      </c>
      <c r="AE78" s="38">
        <f t="shared" si="19"/>
        <v>92699.8</v>
      </c>
      <c r="AF78" s="38">
        <f t="shared" si="19"/>
        <v>0</v>
      </c>
      <c r="AG78" s="38">
        <f t="shared" si="19"/>
        <v>0</v>
      </c>
      <c r="AH78" s="38">
        <f t="shared" si="19"/>
        <v>0</v>
      </c>
      <c r="AI78" s="38">
        <f t="shared" si="19"/>
        <v>16372.5</v>
      </c>
      <c r="AJ78" s="38">
        <f t="shared" si="19"/>
        <v>0</v>
      </c>
      <c r="AK78" s="38">
        <f t="shared" si="19"/>
        <v>92184.91</v>
      </c>
      <c r="AL78" s="38">
        <f t="shared" si="19"/>
        <v>10000</v>
      </c>
      <c r="AM78" s="38">
        <f t="shared" si="19"/>
        <v>1500</v>
      </c>
      <c r="AN78" s="38">
        <f t="shared" si="19"/>
        <v>0</v>
      </c>
      <c r="AO78" s="79">
        <f t="shared" si="19"/>
        <v>608795.19999999995</v>
      </c>
      <c r="AP78" s="80"/>
      <c r="AQ78" s="38">
        <f t="shared" si="19"/>
        <v>0</v>
      </c>
      <c r="AR78" s="38">
        <f t="shared" si="19"/>
        <v>5500</v>
      </c>
      <c r="AS78" s="38">
        <f t="shared" si="19"/>
        <v>5900</v>
      </c>
      <c r="AT78" s="38">
        <f t="shared" si="19"/>
        <v>769584.3</v>
      </c>
      <c r="AU78" s="79">
        <f t="shared" si="19"/>
        <v>20000</v>
      </c>
      <c r="AV78" s="80"/>
      <c r="AW78" s="38">
        <f t="shared" si="19"/>
        <v>0</v>
      </c>
      <c r="AX78" s="38">
        <f t="shared" si="19"/>
        <v>2500</v>
      </c>
      <c r="AY78" s="38">
        <f t="shared" si="19"/>
        <v>1000</v>
      </c>
      <c r="AZ78" s="38">
        <f t="shared" si="19"/>
        <v>1423</v>
      </c>
      <c r="BA78" s="38">
        <f t="shared" si="19"/>
        <v>15273</v>
      </c>
      <c r="BB78" s="38">
        <f t="shared" si="19"/>
        <v>0</v>
      </c>
      <c r="BC78" s="38">
        <f t="shared" si="19"/>
        <v>45984.7</v>
      </c>
      <c r="BD78" s="38">
        <f t="shared" si="19"/>
        <v>0</v>
      </c>
      <c r="BE78" s="38">
        <f t="shared" si="19"/>
        <v>14800</v>
      </c>
      <c r="BF78" s="38">
        <f t="shared" si="19"/>
        <v>4000</v>
      </c>
      <c r="BG78" s="38">
        <f t="shared" si="19"/>
        <v>1222.8</v>
      </c>
      <c r="BH78" s="38">
        <f t="shared" si="19"/>
        <v>8500</v>
      </c>
      <c r="BI78" s="38">
        <f t="shared" si="19"/>
        <v>0</v>
      </c>
      <c r="BJ78" s="38">
        <f t="shared" si="19"/>
        <v>23100</v>
      </c>
      <c r="BK78" s="38">
        <f t="shared" si="19"/>
        <v>28000</v>
      </c>
      <c r="BL78" s="38">
        <f t="shared" si="19"/>
        <v>36420</v>
      </c>
      <c r="BM78" s="38">
        <f t="shared" si="19"/>
        <v>80967.5</v>
      </c>
      <c r="BN78" s="38">
        <f t="shared" si="19"/>
        <v>0</v>
      </c>
      <c r="BO78" s="38">
        <f t="shared" si="19"/>
        <v>0</v>
      </c>
      <c r="BP78" s="38">
        <f t="shared" si="19"/>
        <v>2500.3000000000002</v>
      </c>
      <c r="BQ78" s="38">
        <f t="shared" ref="BQ78:EB78" si="20">SUM(BQ73:BQ77)</f>
        <v>0</v>
      </c>
      <c r="BR78" s="38">
        <f t="shared" si="20"/>
        <v>1800</v>
      </c>
      <c r="BS78" s="38">
        <f t="shared" si="20"/>
        <v>0</v>
      </c>
      <c r="BT78" s="38">
        <f t="shared" si="20"/>
        <v>117320</v>
      </c>
      <c r="BU78" s="38">
        <f t="shared" si="20"/>
        <v>3400</v>
      </c>
      <c r="BV78" s="38">
        <f t="shared" si="20"/>
        <v>1500</v>
      </c>
      <c r="BW78" s="38">
        <f t="shared" si="20"/>
        <v>6750</v>
      </c>
      <c r="BX78" s="38">
        <f t="shared" si="20"/>
        <v>6493.6</v>
      </c>
      <c r="BY78" s="79">
        <f t="shared" si="20"/>
        <v>16639.3</v>
      </c>
      <c r="BZ78" s="80"/>
      <c r="CA78" s="79">
        <f t="shared" si="20"/>
        <v>61920.9</v>
      </c>
      <c r="CB78" s="80"/>
      <c r="CC78" s="38">
        <f t="shared" si="20"/>
        <v>100000</v>
      </c>
      <c r="CD78" s="38">
        <f t="shared" si="20"/>
        <v>0</v>
      </c>
      <c r="CE78" s="38">
        <f t="shared" si="20"/>
        <v>0</v>
      </c>
      <c r="CF78" s="38">
        <f t="shared" si="20"/>
        <v>0</v>
      </c>
      <c r="CG78" s="38">
        <f t="shared" si="20"/>
        <v>18600</v>
      </c>
      <c r="CH78" s="79">
        <f t="shared" si="20"/>
        <v>1750</v>
      </c>
      <c r="CI78" s="80"/>
      <c r="CJ78" s="38">
        <f t="shared" si="20"/>
        <v>2750</v>
      </c>
      <c r="CK78" s="38">
        <f t="shared" si="20"/>
        <v>416150.1</v>
      </c>
      <c r="CL78" s="38">
        <f t="shared" si="20"/>
        <v>11400</v>
      </c>
      <c r="CM78" s="38">
        <f t="shared" si="20"/>
        <v>3873.7</v>
      </c>
      <c r="CN78" s="38">
        <f t="shared" si="20"/>
        <v>625.5</v>
      </c>
      <c r="CO78" s="38">
        <f t="shared" si="20"/>
        <v>0</v>
      </c>
      <c r="CP78" s="38">
        <f t="shared" si="20"/>
        <v>0</v>
      </c>
      <c r="CQ78" s="38">
        <f t="shared" si="20"/>
        <v>0</v>
      </c>
      <c r="CR78" s="38">
        <f t="shared" si="20"/>
        <v>0</v>
      </c>
      <c r="CS78" s="38">
        <f t="shared" si="20"/>
        <v>90724.5</v>
      </c>
      <c r="CT78" s="38">
        <f t="shared" si="20"/>
        <v>750</v>
      </c>
      <c r="CU78" s="38">
        <f t="shared" si="20"/>
        <v>0</v>
      </c>
      <c r="CV78" s="38">
        <f t="shared" si="20"/>
        <v>3000</v>
      </c>
      <c r="CW78" s="38">
        <f t="shared" si="20"/>
        <v>0</v>
      </c>
      <c r="CX78" s="38">
        <f t="shared" si="20"/>
        <v>2600</v>
      </c>
      <c r="CY78" s="38">
        <f t="shared" si="20"/>
        <v>510</v>
      </c>
      <c r="CZ78" s="38">
        <f t="shared" si="20"/>
        <v>5000</v>
      </c>
      <c r="DA78" s="38">
        <f t="shared" si="20"/>
        <v>5000</v>
      </c>
      <c r="DB78" s="38">
        <f t="shared" si="20"/>
        <v>0</v>
      </c>
      <c r="DC78" s="38">
        <f t="shared" si="20"/>
        <v>1000</v>
      </c>
      <c r="DD78" s="38">
        <f t="shared" si="20"/>
        <v>4100</v>
      </c>
      <c r="DE78" s="38">
        <f t="shared" si="20"/>
        <v>2842</v>
      </c>
      <c r="DF78" s="38">
        <f t="shared" si="20"/>
        <v>0</v>
      </c>
      <c r="DG78" s="38">
        <f t="shared" si="20"/>
        <v>38379</v>
      </c>
      <c r="DH78" s="38">
        <f t="shared" si="20"/>
        <v>1300</v>
      </c>
      <c r="DI78" s="38">
        <f t="shared" si="20"/>
        <v>0</v>
      </c>
      <c r="DJ78" s="38">
        <f t="shared" si="20"/>
        <v>0</v>
      </c>
      <c r="DK78" s="38">
        <f t="shared" si="20"/>
        <v>0</v>
      </c>
      <c r="DL78" s="38">
        <f t="shared" si="20"/>
        <v>4258</v>
      </c>
      <c r="DM78" s="38">
        <f t="shared" si="20"/>
        <v>68722</v>
      </c>
      <c r="DN78" s="38">
        <f t="shared" si="20"/>
        <v>1491848</v>
      </c>
      <c r="DO78" s="38">
        <f t="shared" si="20"/>
        <v>0</v>
      </c>
      <c r="DP78" s="38">
        <f t="shared" si="20"/>
        <v>402253</v>
      </c>
      <c r="DQ78" s="38">
        <f t="shared" si="20"/>
        <v>4665.2</v>
      </c>
      <c r="DR78" s="38">
        <f t="shared" si="20"/>
        <v>500</v>
      </c>
      <c r="DS78" s="38">
        <f t="shared" si="20"/>
        <v>0</v>
      </c>
      <c r="DT78" s="38">
        <f t="shared" si="20"/>
        <v>0</v>
      </c>
      <c r="DU78" s="38">
        <f t="shared" si="20"/>
        <v>0</v>
      </c>
      <c r="DV78" s="38">
        <f t="shared" si="20"/>
        <v>56327.9</v>
      </c>
      <c r="DW78" s="38">
        <f t="shared" si="20"/>
        <v>0</v>
      </c>
      <c r="DX78" s="38">
        <f t="shared" si="20"/>
        <v>165227.9</v>
      </c>
      <c r="DY78" s="38">
        <f t="shared" si="20"/>
        <v>0</v>
      </c>
      <c r="DZ78" s="38">
        <f t="shared" si="20"/>
        <v>0</v>
      </c>
      <c r="EA78" s="38">
        <f t="shared" si="20"/>
        <v>8000</v>
      </c>
      <c r="EB78" s="38">
        <f t="shared" si="20"/>
        <v>0</v>
      </c>
      <c r="EC78" s="38">
        <f t="shared" ref="EC78:EU78" si="21">SUM(EC73:EC77)</f>
        <v>0</v>
      </c>
      <c r="ED78" s="38">
        <f t="shared" si="21"/>
        <v>0</v>
      </c>
      <c r="EE78" s="38">
        <f t="shared" si="21"/>
        <v>0</v>
      </c>
      <c r="EF78" s="38">
        <f t="shared" si="21"/>
        <v>0</v>
      </c>
      <c r="EG78" s="38">
        <f t="shared" si="21"/>
        <v>2000</v>
      </c>
      <c r="EH78" s="38">
        <f t="shared" si="21"/>
        <v>0</v>
      </c>
      <c r="EI78" s="38">
        <f t="shared" si="21"/>
        <v>0</v>
      </c>
      <c r="EJ78" s="38">
        <f t="shared" si="21"/>
        <v>5000000</v>
      </c>
      <c r="EK78" s="38">
        <f t="shared" si="21"/>
        <v>1550</v>
      </c>
      <c r="EL78" s="38">
        <f t="shared" si="21"/>
        <v>0</v>
      </c>
      <c r="EM78" s="38">
        <f t="shared" si="21"/>
        <v>1360</v>
      </c>
      <c r="EN78" s="38">
        <f t="shared" si="21"/>
        <v>0</v>
      </c>
      <c r="EO78" s="38">
        <f t="shared" si="21"/>
        <v>400</v>
      </c>
      <c r="EP78" s="38">
        <f t="shared" si="21"/>
        <v>3.5</v>
      </c>
      <c r="EQ78" s="38">
        <f t="shared" si="21"/>
        <v>1200</v>
      </c>
      <c r="ER78" s="38">
        <f t="shared" si="21"/>
        <v>3174.4</v>
      </c>
      <c r="ES78" s="38">
        <f t="shared" si="21"/>
        <v>0</v>
      </c>
      <c r="ET78" s="38">
        <f t="shared" si="21"/>
        <v>13311</v>
      </c>
      <c r="EU78" s="38">
        <f t="shared" si="21"/>
        <v>2070</v>
      </c>
    </row>
    <row r="79" spans="1:151" ht="13.5" thickBot="1" x14ac:dyDescent="0.25">
      <c r="A79" s="22">
        <v>2.7</v>
      </c>
      <c r="B79" s="73" t="s">
        <v>371</v>
      </c>
      <c r="C79" s="66"/>
      <c r="D79" s="23"/>
      <c r="E79" s="23"/>
      <c r="F79" s="23"/>
      <c r="G79" s="23"/>
      <c r="H79" s="23"/>
      <c r="I79" s="23"/>
      <c r="J79" s="23"/>
      <c r="K79" s="23"/>
      <c r="L79" s="22">
        <v>2.7</v>
      </c>
      <c r="M79" s="23"/>
      <c r="N79" s="23"/>
      <c r="O79" s="23"/>
      <c r="P79" s="23"/>
      <c r="Q79" s="23"/>
      <c r="R79" s="23"/>
      <c r="S79" s="23"/>
      <c r="T79" s="23"/>
      <c r="U79" s="23"/>
      <c r="V79" s="102"/>
      <c r="W79" s="103"/>
      <c r="X79" s="23"/>
      <c r="Y79" s="24"/>
      <c r="Z79" s="23"/>
      <c r="AA79" s="22">
        <v>2.7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2">
        <v>2.7</v>
      </c>
      <c r="AO79" s="95"/>
      <c r="AP79" s="95"/>
      <c r="AQ79" s="23"/>
      <c r="AR79" s="23"/>
      <c r="AS79" s="23"/>
      <c r="AT79" s="23"/>
      <c r="AU79" s="89"/>
      <c r="AV79" s="90"/>
      <c r="AW79" s="23"/>
      <c r="AX79" s="23"/>
      <c r="AY79" s="23"/>
      <c r="AZ79" s="23"/>
      <c r="BA79" s="23"/>
      <c r="BB79" s="22">
        <v>2.7</v>
      </c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2">
        <v>2.7</v>
      </c>
      <c r="BR79" s="23"/>
      <c r="BS79" s="23"/>
      <c r="BT79" s="23"/>
      <c r="BU79" s="23"/>
      <c r="BV79" s="23"/>
      <c r="BW79" s="23"/>
      <c r="BX79" s="23"/>
      <c r="BY79" s="89"/>
      <c r="BZ79" s="90"/>
      <c r="CA79" s="89"/>
      <c r="CB79" s="90"/>
      <c r="CC79" s="23"/>
      <c r="CD79" s="23"/>
      <c r="CE79" s="23"/>
      <c r="CF79" s="22">
        <v>2.7</v>
      </c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2">
        <v>2.7</v>
      </c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2">
        <v>2.7</v>
      </c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2">
        <v>2.7</v>
      </c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2">
        <v>2.7</v>
      </c>
      <c r="EM79" s="23"/>
      <c r="EN79" s="23"/>
      <c r="EO79" s="23"/>
      <c r="EP79" s="23"/>
      <c r="EQ79" s="23"/>
      <c r="ER79" s="23"/>
      <c r="ES79" s="23"/>
      <c r="ET79" s="23"/>
      <c r="EU79" s="23"/>
    </row>
    <row r="80" spans="1:151" ht="13.5" thickBot="1" x14ac:dyDescent="0.25">
      <c r="A80" s="18" t="s">
        <v>41</v>
      </c>
      <c r="B80" s="76" t="s">
        <v>372</v>
      </c>
      <c r="C80" s="63" t="s">
        <v>326</v>
      </c>
      <c r="D80" s="16">
        <v>15350</v>
      </c>
      <c r="E80" s="16"/>
      <c r="F80" s="16"/>
      <c r="G80" s="16">
        <v>2500</v>
      </c>
      <c r="H80" s="16">
        <v>1400</v>
      </c>
      <c r="I80" s="16"/>
      <c r="J80" s="16">
        <v>4200</v>
      </c>
      <c r="K80" s="16"/>
      <c r="L80" s="18" t="s">
        <v>41</v>
      </c>
      <c r="M80" s="16"/>
      <c r="N80" s="16">
        <v>11150</v>
      </c>
      <c r="O80" s="16">
        <v>0.3</v>
      </c>
      <c r="P80" s="16"/>
      <c r="Q80" s="16"/>
      <c r="R80" s="16">
        <v>500</v>
      </c>
      <c r="S80" s="16">
        <v>4250</v>
      </c>
      <c r="T80" s="16"/>
      <c r="U80" s="16">
        <v>800</v>
      </c>
      <c r="V80" s="100">
        <v>2400</v>
      </c>
      <c r="W80" s="101"/>
      <c r="X80" s="16"/>
      <c r="Y80" s="17">
        <v>11700</v>
      </c>
      <c r="Z80" s="16">
        <v>1477</v>
      </c>
      <c r="AA80" s="18" t="s">
        <v>41</v>
      </c>
      <c r="AB80" s="16">
        <v>1050</v>
      </c>
      <c r="AC80" s="16">
        <v>10444.799999999999</v>
      </c>
      <c r="AD80" s="16">
        <v>18900.650000000001</v>
      </c>
      <c r="AE80" s="16">
        <v>12750</v>
      </c>
      <c r="AF80" s="16"/>
      <c r="AG80" s="16">
        <v>5400</v>
      </c>
      <c r="AH80" s="16"/>
      <c r="AI80" s="16">
        <v>2500</v>
      </c>
      <c r="AJ80" s="16"/>
      <c r="AK80" s="16">
        <v>15000</v>
      </c>
      <c r="AL80" s="16"/>
      <c r="AM80" s="16"/>
      <c r="AN80" s="18" t="s">
        <v>41</v>
      </c>
      <c r="AO80" s="85">
        <v>65000</v>
      </c>
      <c r="AP80" s="86"/>
      <c r="AQ80" s="16"/>
      <c r="AR80" s="33">
        <v>4039</v>
      </c>
      <c r="AS80" s="16">
        <v>5</v>
      </c>
      <c r="AT80" s="16">
        <v>95770</v>
      </c>
      <c r="AU80" s="85">
        <v>11500</v>
      </c>
      <c r="AV80" s="86"/>
      <c r="AW80" s="16"/>
      <c r="AX80" s="16">
        <v>2500</v>
      </c>
      <c r="AY80" s="16"/>
      <c r="AZ80" s="16">
        <v>3520</v>
      </c>
      <c r="BA80" s="16"/>
      <c r="BB80" s="18" t="s">
        <v>41</v>
      </c>
      <c r="BC80" s="16"/>
      <c r="BD80" s="16"/>
      <c r="BE80" s="16">
        <v>2000</v>
      </c>
      <c r="BF80" s="16"/>
      <c r="BG80" s="16">
        <v>50</v>
      </c>
      <c r="BH80" s="16">
        <v>1000</v>
      </c>
      <c r="BI80" s="16"/>
      <c r="BJ80" s="16"/>
      <c r="BK80" s="16"/>
      <c r="BL80" s="16">
        <v>2950</v>
      </c>
      <c r="BM80" s="16">
        <v>25400</v>
      </c>
      <c r="BN80" s="16"/>
      <c r="BO80" s="16"/>
      <c r="BP80" s="16">
        <v>1.2</v>
      </c>
      <c r="BQ80" s="18" t="s">
        <v>41</v>
      </c>
      <c r="BR80" s="16"/>
      <c r="BS80" s="16"/>
      <c r="BT80" s="16"/>
      <c r="BU80" s="16">
        <v>15000</v>
      </c>
      <c r="BV80" s="16">
        <v>640</v>
      </c>
      <c r="BW80" s="16"/>
      <c r="BX80" s="16"/>
      <c r="BY80" s="85">
        <v>5365</v>
      </c>
      <c r="BZ80" s="86"/>
      <c r="CA80" s="85">
        <v>30268</v>
      </c>
      <c r="CB80" s="86"/>
      <c r="CC80" s="16"/>
      <c r="CD80" s="16"/>
      <c r="CE80" s="16"/>
      <c r="CF80" s="18" t="s">
        <v>41</v>
      </c>
      <c r="CG80" s="16">
        <v>200</v>
      </c>
      <c r="CH80" s="85"/>
      <c r="CI80" s="86"/>
      <c r="CJ80" s="16">
        <v>1100</v>
      </c>
      <c r="CK80" s="16">
        <v>9500</v>
      </c>
      <c r="CL80" s="16">
        <v>4100</v>
      </c>
      <c r="CM80" s="16">
        <v>2200</v>
      </c>
      <c r="CN80" s="16">
        <v>3975</v>
      </c>
      <c r="CO80" s="16">
        <v>4250</v>
      </c>
      <c r="CP80" s="16"/>
      <c r="CQ80" s="16"/>
      <c r="CR80" s="16"/>
      <c r="CS80" s="16"/>
      <c r="CT80" s="16"/>
      <c r="CU80" s="18" t="s">
        <v>41</v>
      </c>
      <c r="CV80" s="16">
        <v>1527.9</v>
      </c>
      <c r="CW80" s="16">
        <v>1990</v>
      </c>
      <c r="CX80" s="16"/>
      <c r="CY80" s="16">
        <v>2000</v>
      </c>
      <c r="CZ80" s="16">
        <v>1500</v>
      </c>
      <c r="DA80" s="16"/>
      <c r="DB80" s="16"/>
      <c r="DC80" s="16"/>
      <c r="DD80" s="16"/>
      <c r="DE80" s="16"/>
      <c r="DF80" s="16">
        <v>1500</v>
      </c>
      <c r="DG80" s="16"/>
      <c r="DH80" s="16">
        <v>3000</v>
      </c>
      <c r="DI80" s="18" t="s">
        <v>41</v>
      </c>
      <c r="DJ80" s="16"/>
      <c r="DK80" s="16"/>
      <c r="DL80" s="16">
        <v>1055</v>
      </c>
      <c r="DM80" s="16">
        <v>75351</v>
      </c>
      <c r="DN80" s="16">
        <v>49758</v>
      </c>
      <c r="DO80" s="16"/>
      <c r="DP80" s="16">
        <v>10630</v>
      </c>
      <c r="DQ80" s="16"/>
      <c r="DR80" s="16"/>
      <c r="DS80" s="16"/>
      <c r="DT80" s="16"/>
      <c r="DU80" s="16"/>
      <c r="DV80" s="16"/>
      <c r="DW80" s="18" t="s">
        <v>41</v>
      </c>
      <c r="DX80" s="16">
        <v>11090</v>
      </c>
      <c r="DY80" s="16">
        <v>750</v>
      </c>
      <c r="DZ80" s="16"/>
      <c r="EA80" s="16">
        <v>1075</v>
      </c>
      <c r="EB80" s="16"/>
      <c r="EC80" s="16"/>
      <c r="ED80" s="16">
        <v>200</v>
      </c>
      <c r="EE80" s="16"/>
      <c r="EF80" s="16">
        <v>140</v>
      </c>
      <c r="EG80" s="16"/>
      <c r="EH80" s="16"/>
      <c r="EI80" s="16"/>
      <c r="EJ80" s="16">
        <v>2000000</v>
      </c>
      <c r="EK80" s="16"/>
      <c r="EL80" s="18" t="s">
        <v>41</v>
      </c>
      <c r="EM80" s="16">
        <v>300</v>
      </c>
      <c r="EN80" s="16"/>
      <c r="EO80" s="16">
        <v>442.5</v>
      </c>
      <c r="EP80" s="16">
        <v>1.3</v>
      </c>
      <c r="EQ80" s="16">
        <v>1555</v>
      </c>
      <c r="ER80" s="16">
        <v>600</v>
      </c>
      <c r="ES80" s="16"/>
      <c r="ET80" s="16">
        <v>2650</v>
      </c>
      <c r="EU80" s="16"/>
    </row>
    <row r="81" spans="1:151" ht="13.5" thickBot="1" x14ac:dyDescent="0.25">
      <c r="A81" s="18" t="s">
        <v>42</v>
      </c>
      <c r="B81" s="76" t="s">
        <v>373</v>
      </c>
      <c r="C81" s="63" t="s">
        <v>326</v>
      </c>
      <c r="D81" s="16"/>
      <c r="E81" s="16"/>
      <c r="F81" s="16"/>
      <c r="G81" s="16">
        <v>15817.3</v>
      </c>
      <c r="H81" s="16">
        <v>2800</v>
      </c>
      <c r="I81" s="16"/>
      <c r="J81" s="16"/>
      <c r="K81" s="16">
        <v>1000</v>
      </c>
      <c r="L81" s="18" t="s">
        <v>42</v>
      </c>
      <c r="M81" s="16">
        <v>125000</v>
      </c>
      <c r="N81" s="16"/>
      <c r="O81" s="16"/>
      <c r="P81" s="16"/>
      <c r="Q81" s="16"/>
      <c r="R81" s="16"/>
      <c r="S81" s="16">
        <v>3000</v>
      </c>
      <c r="T81" s="16">
        <v>400</v>
      </c>
      <c r="U81" s="16">
        <v>4883.8</v>
      </c>
      <c r="V81" s="100"/>
      <c r="W81" s="101"/>
      <c r="X81" s="16"/>
      <c r="Y81" s="17"/>
      <c r="Z81" s="16">
        <v>9730</v>
      </c>
      <c r="AA81" s="18" t="s">
        <v>42</v>
      </c>
      <c r="AB81" s="16">
        <v>2170</v>
      </c>
      <c r="AC81" s="16"/>
      <c r="AD81" s="16"/>
      <c r="AE81" s="16">
        <v>57200</v>
      </c>
      <c r="AF81" s="16">
        <v>63180</v>
      </c>
      <c r="AG81" s="16">
        <v>62000</v>
      </c>
      <c r="AH81" s="16"/>
      <c r="AI81" s="16">
        <v>54530</v>
      </c>
      <c r="AJ81" s="16"/>
      <c r="AK81" s="16">
        <v>271408.42</v>
      </c>
      <c r="AL81" s="16">
        <v>9.6</v>
      </c>
      <c r="AM81" s="16">
        <v>3600</v>
      </c>
      <c r="AN81" s="18" t="s">
        <v>42</v>
      </c>
      <c r="AO81" s="85">
        <v>132800</v>
      </c>
      <c r="AP81" s="86"/>
      <c r="AQ81" s="16">
        <v>1000</v>
      </c>
      <c r="AR81" s="16"/>
      <c r="AS81" s="16">
        <v>0.6</v>
      </c>
      <c r="AT81" s="16">
        <v>312130</v>
      </c>
      <c r="AU81" s="85">
        <v>39500</v>
      </c>
      <c r="AV81" s="86"/>
      <c r="AW81" s="16"/>
      <c r="AX81" s="16">
        <v>52462.1</v>
      </c>
      <c r="AY81" s="16"/>
      <c r="AZ81" s="16">
        <v>37268.5</v>
      </c>
      <c r="BA81" s="16"/>
      <c r="BB81" s="18" t="s">
        <v>42</v>
      </c>
      <c r="BC81" s="16"/>
      <c r="BD81" s="16"/>
      <c r="BE81" s="16">
        <v>997947.6</v>
      </c>
      <c r="BF81" s="16">
        <v>851</v>
      </c>
      <c r="BG81" s="16"/>
      <c r="BH81" s="16">
        <v>2200</v>
      </c>
      <c r="BI81" s="16"/>
      <c r="BJ81" s="16"/>
      <c r="BK81" s="16"/>
      <c r="BL81" s="16"/>
      <c r="BM81" s="16"/>
      <c r="BN81" s="16"/>
      <c r="BO81" s="16"/>
      <c r="BP81" s="16">
        <v>2.7</v>
      </c>
      <c r="BQ81" s="18" t="s">
        <v>42</v>
      </c>
      <c r="BR81" s="16"/>
      <c r="BS81" s="16"/>
      <c r="BT81" s="16">
        <v>2230.75</v>
      </c>
      <c r="BU81" s="16">
        <v>21220</v>
      </c>
      <c r="BV81" s="16"/>
      <c r="BW81" s="16">
        <v>18235</v>
      </c>
      <c r="BX81" s="16"/>
      <c r="BY81" s="85"/>
      <c r="BZ81" s="86"/>
      <c r="CA81" s="85">
        <v>1365418</v>
      </c>
      <c r="CB81" s="86"/>
      <c r="CC81" s="16"/>
      <c r="CD81" s="16"/>
      <c r="CE81" s="16"/>
      <c r="CF81" s="18" t="s">
        <v>42</v>
      </c>
      <c r="CG81" s="16"/>
      <c r="CH81" s="85"/>
      <c r="CI81" s="86"/>
      <c r="CJ81" s="16">
        <v>4100</v>
      </c>
      <c r="CK81" s="16">
        <v>29749</v>
      </c>
      <c r="CL81" s="16"/>
      <c r="CM81" s="16"/>
      <c r="CN81" s="16">
        <v>28686</v>
      </c>
      <c r="CO81" s="16">
        <v>1370</v>
      </c>
      <c r="CP81" s="16"/>
      <c r="CQ81" s="16">
        <v>300</v>
      </c>
      <c r="CR81" s="16">
        <v>300</v>
      </c>
      <c r="CS81" s="16">
        <v>86446.17</v>
      </c>
      <c r="CT81" s="16"/>
      <c r="CU81" s="18" t="s">
        <v>42</v>
      </c>
      <c r="CV81" s="16">
        <v>5000</v>
      </c>
      <c r="CW81" s="50">
        <v>4898</v>
      </c>
      <c r="CX81" s="16"/>
      <c r="CY81" s="16">
        <v>13000</v>
      </c>
      <c r="CZ81" s="16"/>
      <c r="DA81" s="16"/>
      <c r="DB81" s="16">
        <v>400</v>
      </c>
      <c r="DC81" s="16">
        <v>24600</v>
      </c>
      <c r="DD81" s="16">
        <v>10780</v>
      </c>
      <c r="DE81" s="16"/>
      <c r="DF81" s="16">
        <v>200</v>
      </c>
      <c r="DG81" s="16">
        <v>53462.6</v>
      </c>
      <c r="DH81" s="16"/>
      <c r="DI81" s="18" t="s">
        <v>42</v>
      </c>
      <c r="DJ81" s="16"/>
      <c r="DK81" s="16">
        <v>27531</v>
      </c>
      <c r="DL81" s="16">
        <v>18534.8</v>
      </c>
      <c r="DM81" s="16"/>
      <c r="DN81" s="16">
        <v>1569862</v>
      </c>
      <c r="DO81" s="16"/>
      <c r="DP81" s="16">
        <v>96023</v>
      </c>
      <c r="DQ81" s="16">
        <v>1475</v>
      </c>
      <c r="DR81" s="16"/>
      <c r="DS81" s="16">
        <v>31434</v>
      </c>
      <c r="DT81" s="16"/>
      <c r="DU81" s="16"/>
      <c r="DV81" s="16">
        <v>5548</v>
      </c>
      <c r="DW81" s="18" t="s">
        <v>42</v>
      </c>
      <c r="DX81" s="16">
        <v>160730.70000000001</v>
      </c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>
        <v>3200000</v>
      </c>
      <c r="EK81" s="16">
        <v>3049.8</v>
      </c>
      <c r="EL81" s="18" t="s">
        <v>42</v>
      </c>
      <c r="EM81" s="16"/>
      <c r="EN81" s="16"/>
      <c r="EO81" s="16">
        <v>2500</v>
      </c>
      <c r="EP81" s="16">
        <v>3.8</v>
      </c>
      <c r="EQ81" s="16"/>
      <c r="ER81" s="16"/>
      <c r="ES81" s="16"/>
      <c r="ET81" s="16"/>
      <c r="EU81" s="16">
        <v>1386</v>
      </c>
    </row>
    <row r="82" spans="1:151" s="41" customFormat="1" ht="13.5" thickBot="1" x14ac:dyDescent="0.25">
      <c r="A82" s="21"/>
      <c r="B82" s="64" t="s">
        <v>323</v>
      </c>
      <c r="C82" s="64"/>
      <c r="D82" s="38">
        <f>SUM(D80:D81)</f>
        <v>15350</v>
      </c>
      <c r="E82" s="38">
        <f t="shared" ref="E82:BP82" si="22">SUM(E80:E81)</f>
        <v>0</v>
      </c>
      <c r="F82" s="38">
        <f t="shared" si="22"/>
        <v>0</v>
      </c>
      <c r="G82" s="38">
        <f t="shared" si="22"/>
        <v>18317.3</v>
      </c>
      <c r="H82" s="38">
        <f t="shared" si="22"/>
        <v>4200</v>
      </c>
      <c r="I82" s="38">
        <f t="shared" si="22"/>
        <v>0</v>
      </c>
      <c r="J82" s="38">
        <f t="shared" si="22"/>
        <v>4200</v>
      </c>
      <c r="K82" s="38">
        <f t="shared" si="22"/>
        <v>1000</v>
      </c>
      <c r="L82" s="38">
        <f t="shared" si="22"/>
        <v>0</v>
      </c>
      <c r="M82" s="38">
        <f t="shared" si="22"/>
        <v>125000</v>
      </c>
      <c r="N82" s="38">
        <f t="shared" si="22"/>
        <v>11150</v>
      </c>
      <c r="O82" s="38">
        <f t="shared" si="22"/>
        <v>0.3</v>
      </c>
      <c r="P82" s="38">
        <f t="shared" si="22"/>
        <v>0</v>
      </c>
      <c r="Q82" s="38">
        <f t="shared" si="22"/>
        <v>0</v>
      </c>
      <c r="R82" s="38">
        <f t="shared" si="22"/>
        <v>500</v>
      </c>
      <c r="S82" s="38">
        <f t="shared" si="22"/>
        <v>7250</v>
      </c>
      <c r="T82" s="38">
        <f t="shared" si="22"/>
        <v>400</v>
      </c>
      <c r="U82" s="38">
        <f t="shared" si="22"/>
        <v>5683.8</v>
      </c>
      <c r="V82" s="79">
        <f t="shared" si="22"/>
        <v>2400</v>
      </c>
      <c r="W82" s="80"/>
      <c r="X82" s="38">
        <f t="shared" si="22"/>
        <v>0</v>
      </c>
      <c r="Y82" s="38">
        <f t="shared" si="22"/>
        <v>11700</v>
      </c>
      <c r="Z82" s="38">
        <f t="shared" si="22"/>
        <v>11207</v>
      </c>
      <c r="AA82" s="38">
        <f t="shared" si="22"/>
        <v>0</v>
      </c>
      <c r="AB82" s="38">
        <f t="shared" si="22"/>
        <v>3220</v>
      </c>
      <c r="AC82" s="38">
        <f t="shared" si="22"/>
        <v>10444.799999999999</v>
      </c>
      <c r="AD82" s="38">
        <f t="shared" si="22"/>
        <v>18900.650000000001</v>
      </c>
      <c r="AE82" s="38">
        <f t="shared" si="22"/>
        <v>69950</v>
      </c>
      <c r="AF82" s="38">
        <f t="shared" si="22"/>
        <v>63180</v>
      </c>
      <c r="AG82" s="38">
        <f t="shared" si="22"/>
        <v>67400</v>
      </c>
      <c r="AH82" s="38">
        <f t="shared" si="22"/>
        <v>0</v>
      </c>
      <c r="AI82" s="38">
        <f t="shared" si="22"/>
        <v>57030</v>
      </c>
      <c r="AJ82" s="38">
        <f t="shared" si="22"/>
        <v>0</v>
      </c>
      <c r="AK82" s="38">
        <f t="shared" si="22"/>
        <v>286408.42</v>
      </c>
      <c r="AL82" s="38">
        <f t="shared" si="22"/>
        <v>9.6</v>
      </c>
      <c r="AM82" s="38">
        <f t="shared" si="22"/>
        <v>3600</v>
      </c>
      <c r="AN82" s="38">
        <f t="shared" si="22"/>
        <v>0</v>
      </c>
      <c r="AO82" s="79">
        <f t="shared" si="22"/>
        <v>197800</v>
      </c>
      <c r="AP82" s="80"/>
      <c r="AQ82" s="38">
        <f t="shared" si="22"/>
        <v>1000</v>
      </c>
      <c r="AR82" s="38">
        <f t="shared" si="22"/>
        <v>4039</v>
      </c>
      <c r="AS82" s="38">
        <f t="shared" si="22"/>
        <v>5.6</v>
      </c>
      <c r="AT82" s="38">
        <f t="shared" si="22"/>
        <v>407900</v>
      </c>
      <c r="AU82" s="79">
        <f t="shared" si="22"/>
        <v>51000</v>
      </c>
      <c r="AV82" s="80"/>
      <c r="AW82" s="38">
        <f t="shared" si="22"/>
        <v>0</v>
      </c>
      <c r="AX82" s="38">
        <f t="shared" si="22"/>
        <v>54962.1</v>
      </c>
      <c r="AY82" s="38">
        <f t="shared" si="22"/>
        <v>0</v>
      </c>
      <c r="AZ82" s="38">
        <f t="shared" si="22"/>
        <v>40788.5</v>
      </c>
      <c r="BA82" s="38">
        <f t="shared" si="22"/>
        <v>0</v>
      </c>
      <c r="BB82" s="38">
        <f t="shared" si="22"/>
        <v>0</v>
      </c>
      <c r="BC82" s="38">
        <f t="shared" si="22"/>
        <v>0</v>
      </c>
      <c r="BD82" s="38">
        <f t="shared" si="22"/>
        <v>0</v>
      </c>
      <c r="BE82" s="38">
        <f t="shared" si="22"/>
        <v>999947.6</v>
      </c>
      <c r="BF82" s="38">
        <f t="shared" si="22"/>
        <v>851</v>
      </c>
      <c r="BG82" s="38">
        <f t="shared" si="22"/>
        <v>50</v>
      </c>
      <c r="BH82" s="38">
        <f t="shared" si="22"/>
        <v>3200</v>
      </c>
      <c r="BI82" s="38">
        <f t="shared" si="22"/>
        <v>0</v>
      </c>
      <c r="BJ82" s="38">
        <f t="shared" si="22"/>
        <v>0</v>
      </c>
      <c r="BK82" s="38">
        <f t="shared" si="22"/>
        <v>0</v>
      </c>
      <c r="BL82" s="38">
        <f t="shared" si="22"/>
        <v>2950</v>
      </c>
      <c r="BM82" s="38">
        <f t="shared" si="22"/>
        <v>25400</v>
      </c>
      <c r="BN82" s="38">
        <f t="shared" si="22"/>
        <v>0</v>
      </c>
      <c r="BO82" s="38">
        <f t="shared" si="22"/>
        <v>0</v>
      </c>
      <c r="BP82" s="38">
        <f t="shared" si="22"/>
        <v>3.9000000000000004</v>
      </c>
      <c r="BQ82" s="38">
        <f t="shared" ref="BQ82:EB82" si="23">SUM(BQ80:BQ81)</f>
        <v>0</v>
      </c>
      <c r="BR82" s="38">
        <f t="shared" si="23"/>
        <v>0</v>
      </c>
      <c r="BS82" s="38">
        <f t="shared" si="23"/>
        <v>0</v>
      </c>
      <c r="BT82" s="38">
        <f t="shared" si="23"/>
        <v>2230.75</v>
      </c>
      <c r="BU82" s="38">
        <f t="shared" si="23"/>
        <v>36220</v>
      </c>
      <c r="BV82" s="38">
        <f t="shared" si="23"/>
        <v>640</v>
      </c>
      <c r="BW82" s="38">
        <f t="shared" si="23"/>
        <v>18235</v>
      </c>
      <c r="BX82" s="38">
        <f t="shared" si="23"/>
        <v>0</v>
      </c>
      <c r="BY82" s="79">
        <f t="shared" si="23"/>
        <v>5365</v>
      </c>
      <c r="BZ82" s="80"/>
      <c r="CA82" s="79">
        <f t="shared" si="23"/>
        <v>1395686</v>
      </c>
      <c r="CB82" s="80"/>
      <c r="CC82" s="38">
        <f t="shared" si="23"/>
        <v>0</v>
      </c>
      <c r="CD82" s="38">
        <f t="shared" si="23"/>
        <v>0</v>
      </c>
      <c r="CE82" s="38">
        <f t="shared" si="23"/>
        <v>0</v>
      </c>
      <c r="CF82" s="38">
        <f t="shared" si="23"/>
        <v>0</v>
      </c>
      <c r="CG82" s="38">
        <f t="shared" si="23"/>
        <v>200</v>
      </c>
      <c r="CH82" s="79">
        <f>SUM(CH80:CH81)</f>
        <v>0</v>
      </c>
      <c r="CI82" s="80"/>
      <c r="CJ82" s="38">
        <f t="shared" si="23"/>
        <v>5200</v>
      </c>
      <c r="CK82" s="38">
        <f t="shared" si="23"/>
        <v>39249</v>
      </c>
      <c r="CL82" s="38">
        <f t="shared" si="23"/>
        <v>4100</v>
      </c>
      <c r="CM82" s="38">
        <f t="shared" si="23"/>
        <v>2200</v>
      </c>
      <c r="CN82" s="38">
        <f t="shared" si="23"/>
        <v>32661</v>
      </c>
      <c r="CO82" s="38">
        <f t="shared" si="23"/>
        <v>5620</v>
      </c>
      <c r="CP82" s="38">
        <f t="shared" si="23"/>
        <v>0</v>
      </c>
      <c r="CQ82" s="38">
        <f t="shared" si="23"/>
        <v>300</v>
      </c>
      <c r="CR82" s="38">
        <f t="shared" si="23"/>
        <v>300</v>
      </c>
      <c r="CS82" s="38">
        <f t="shared" si="23"/>
        <v>86446.17</v>
      </c>
      <c r="CT82" s="38">
        <f t="shared" si="23"/>
        <v>0</v>
      </c>
      <c r="CU82" s="38">
        <f t="shared" si="23"/>
        <v>0</v>
      </c>
      <c r="CV82" s="38">
        <f t="shared" si="23"/>
        <v>6527.9</v>
      </c>
      <c r="CW82" s="38">
        <f t="shared" si="23"/>
        <v>6888</v>
      </c>
      <c r="CX82" s="38">
        <f t="shared" si="23"/>
        <v>0</v>
      </c>
      <c r="CY82" s="38">
        <f t="shared" si="23"/>
        <v>15000</v>
      </c>
      <c r="CZ82" s="38">
        <f t="shared" si="23"/>
        <v>1500</v>
      </c>
      <c r="DA82" s="38">
        <f t="shared" si="23"/>
        <v>0</v>
      </c>
      <c r="DB82" s="38">
        <f t="shared" si="23"/>
        <v>400</v>
      </c>
      <c r="DC82" s="38">
        <f t="shared" si="23"/>
        <v>24600</v>
      </c>
      <c r="DD82" s="38">
        <f t="shared" si="23"/>
        <v>10780</v>
      </c>
      <c r="DE82" s="38">
        <f t="shared" si="23"/>
        <v>0</v>
      </c>
      <c r="DF82" s="38">
        <f t="shared" si="23"/>
        <v>1700</v>
      </c>
      <c r="DG82" s="38">
        <f t="shared" si="23"/>
        <v>53462.6</v>
      </c>
      <c r="DH82" s="38">
        <f t="shared" si="23"/>
        <v>3000</v>
      </c>
      <c r="DI82" s="38">
        <f t="shared" si="23"/>
        <v>0</v>
      </c>
      <c r="DJ82" s="38">
        <f t="shared" si="23"/>
        <v>0</v>
      </c>
      <c r="DK82" s="38">
        <f t="shared" si="23"/>
        <v>27531</v>
      </c>
      <c r="DL82" s="38">
        <f t="shared" si="23"/>
        <v>19589.8</v>
      </c>
      <c r="DM82" s="38">
        <f t="shared" si="23"/>
        <v>75351</v>
      </c>
      <c r="DN82" s="38">
        <f t="shared" si="23"/>
        <v>1619620</v>
      </c>
      <c r="DO82" s="38">
        <f t="shared" si="23"/>
        <v>0</v>
      </c>
      <c r="DP82" s="38">
        <f t="shared" si="23"/>
        <v>106653</v>
      </c>
      <c r="DQ82" s="38">
        <f t="shared" si="23"/>
        <v>1475</v>
      </c>
      <c r="DR82" s="38">
        <f t="shared" si="23"/>
        <v>0</v>
      </c>
      <c r="DS82" s="38">
        <f t="shared" si="23"/>
        <v>31434</v>
      </c>
      <c r="DT82" s="38">
        <f t="shared" si="23"/>
        <v>0</v>
      </c>
      <c r="DU82" s="38">
        <f t="shared" si="23"/>
        <v>0</v>
      </c>
      <c r="DV82" s="38">
        <f t="shared" si="23"/>
        <v>5548</v>
      </c>
      <c r="DW82" s="38">
        <f t="shared" si="23"/>
        <v>0</v>
      </c>
      <c r="DX82" s="38">
        <f t="shared" si="23"/>
        <v>171820.7</v>
      </c>
      <c r="DY82" s="38">
        <f t="shared" si="23"/>
        <v>750</v>
      </c>
      <c r="DZ82" s="38">
        <f t="shared" si="23"/>
        <v>0</v>
      </c>
      <c r="EA82" s="38">
        <f t="shared" si="23"/>
        <v>1075</v>
      </c>
      <c r="EB82" s="38">
        <f t="shared" si="23"/>
        <v>0</v>
      </c>
      <c r="EC82" s="38">
        <f t="shared" ref="EC82:EU82" si="24">SUM(EC80:EC81)</f>
        <v>0</v>
      </c>
      <c r="ED82" s="38">
        <f t="shared" si="24"/>
        <v>200</v>
      </c>
      <c r="EE82" s="38">
        <f t="shared" si="24"/>
        <v>0</v>
      </c>
      <c r="EF82" s="38">
        <f t="shared" si="24"/>
        <v>140</v>
      </c>
      <c r="EG82" s="38">
        <f t="shared" si="24"/>
        <v>0</v>
      </c>
      <c r="EH82" s="38">
        <f t="shared" si="24"/>
        <v>0</v>
      </c>
      <c r="EI82" s="38">
        <f t="shared" si="24"/>
        <v>0</v>
      </c>
      <c r="EJ82" s="38">
        <f t="shared" si="24"/>
        <v>5200000</v>
      </c>
      <c r="EK82" s="38">
        <f t="shared" si="24"/>
        <v>3049.8</v>
      </c>
      <c r="EL82" s="38">
        <f t="shared" si="24"/>
        <v>0</v>
      </c>
      <c r="EM82" s="38">
        <f t="shared" si="24"/>
        <v>300</v>
      </c>
      <c r="EN82" s="38">
        <f t="shared" si="24"/>
        <v>0</v>
      </c>
      <c r="EO82" s="38">
        <f t="shared" si="24"/>
        <v>2942.5</v>
      </c>
      <c r="EP82" s="38">
        <f t="shared" si="24"/>
        <v>5.0999999999999996</v>
      </c>
      <c r="EQ82" s="38">
        <f t="shared" si="24"/>
        <v>1555</v>
      </c>
      <c r="ER82" s="38">
        <f t="shared" si="24"/>
        <v>600</v>
      </c>
      <c r="ES82" s="38">
        <f t="shared" si="24"/>
        <v>0</v>
      </c>
      <c r="ET82" s="38">
        <f t="shared" si="24"/>
        <v>2650</v>
      </c>
      <c r="EU82" s="38">
        <f t="shared" si="24"/>
        <v>1386</v>
      </c>
    </row>
    <row r="83" spans="1:151" s="41" customFormat="1" ht="13.5" thickBot="1" x14ac:dyDescent="0.25">
      <c r="A83" s="21"/>
      <c r="B83" s="64" t="s">
        <v>322</v>
      </c>
      <c r="C83" s="64"/>
      <c r="D83" s="38">
        <f>+D82+D78+D71+D67+D63+D58+D46</f>
        <v>4487766.7899999991</v>
      </c>
      <c r="E83" s="38">
        <f>+E82+E78+E71+E67+E63+E58+E46</f>
        <v>7865.2000000000007</v>
      </c>
      <c r="F83" s="38">
        <f>+F82+F78+F71+F67+F63+F58+F46</f>
        <v>54485</v>
      </c>
      <c r="G83" s="38">
        <f>+G82+G78+G71+G67+G63+G58+G46</f>
        <v>1681464.9300000002</v>
      </c>
      <c r="H83" s="38">
        <f>+H82+H78+H71+H67+H63+H58+H46</f>
        <v>110028.4</v>
      </c>
      <c r="I83" s="38">
        <f t="shared" ref="I83:BT83" si="25">+I82+I78+I71+I67+I63+I58+I46</f>
        <v>3908533</v>
      </c>
      <c r="J83" s="38">
        <f t="shared" si="25"/>
        <v>922587.8</v>
      </c>
      <c r="K83" s="38">
        <f t="shared" si="25"/>
        <v>59934</v>
      </c>
      <c r="L83" s="38">
        <f t="shared" si="25"/>
        <v>0</v>
      </c>
      <c r="M83" s="38">
        <f t="shared" si="25"/>
        <v>12678405.199999999</v>
      </c>
      <c r="N83" s="38">
        <f t="shared" si="25"/>
        <v>51193801.399999999</v>
      </c>
      <c r="O83" s="38">
        <f t="shared" si="25"/>
        <v>202090.86</v>
      </c>
      <c r="P83" s="38">
        <f t="shared" si="25"/>
        <v>11932.5</v>
      </c>
      <c r="Q83" s="38">
        <f t="shared" si="25"/>
        <v>194042.83000000002</v>
      </c>
      <c r="R83" s="38">
        <f t="shared" si="25"/>
        <v>215375.30000000002</v>
      </c>
      <c r="S83" s="38">
        <f t="shared" si="25"/>
        <v>154487</v>
      </c>
      <c r="T83" s="38">
        <f t="shared" si="25"/>
        <v>90932.7</v>
      </c>
      <c r="U83" s="38">
        <f t="shared" si="25"/>
        <v>33758.399999999994</v>
      </c>
      <c r="V83" s="38">
        <f t="shared" si="25"/>
        <v>1202926.8500000001</v>
      </c>
      <c r="W83" s="38">
        <f t="shared" si="25"/>
        <v>0</v>
      </c>
      <c r="X83" s="38">
        <f t="shared" si="25"/>
        <v>74897.899999999994</v>
      </c>
      <c r="Y83" s="38">
        <f t="shared" si="25"/>
        <v>2671594.2999999998</v>
      </c>
      <c r="Z83" s="38">
        <f t="shared" si="25"/>
        <v>188954.3</v>
      </c>
      <c r="AA83" s="38">
        <f t="shared" si="25"/>
        <v>0</v>
      </c>
      <c r="AB83" s="38">
        <f t="shared" si="25"/>
        <v>75675.900000000009</v>
      </c>
      <c r="AC83" s="38">
        <f t="shared" si="25"/>
        <v>483085.21</v>
      </c>
      <c r="AD83" s="38">
        <f t="shared" si="25"/>
        <v>820518.75999999989</v>
      </c>
      <c r="AE83" s="38">
        <f t="shared" si="25"/>
        <v>5116774.6999999993</v>
      </c>
      <c r="AF83" s="38">
        <f t="shared" si="25"/>
        <v>303700</v>
      </c>
      <c r="AG83" s="38">
        <f t="shared" si="25"/>
        <v>320940.90000000002</v>
      </c>
      <c r="AH83" s="38">
        <f t="shared" si="25"/>
        <v>2132</v>
      </c>
      <c r="AI83" s="38">
        <f t="shared" si="25"/>
        <v>519521</v>
      </c>
      <c r="AJ83" s="38">
        <f t="shared" si="25"/>
        <v>720100</v>
      </c>
      <c r="AK83" s="38">
        <f t="shared" si="25"/>
        <v>6899041.5800000001</v>
      </c>
      <c r="AL83" s="38">
        <f t="shared" si="25"/>
        <v>74803.299999999988</v>
      </c>
      <c r="AM83" s="38">
        <f t="shared" si="25"/>
        <v>46621.7</v>
      </c>
      <c r="AN83" s="38">
        <f t="shared" si="25"/>
        <v>0</v>
      </c>
      <c r="AO83" s="38">
        <f t="shared" si="25"/>
        <v>376080295.79999995</v>
      </c>
      <c r="AP83" s="38">
        <f t="shared" si="25"/>
        <v>0</v>
      </c>
      <c r="AQ83" s="38">
        <f t="shared" si="25"/>
        <v>265735.81</v>
      </c>
      <c r="AR83" s="38">
        <f t="shared" si="25"/>
        <v>11376.5</v>
      </c>
      <c r="AS83" s="38">
        <f t="shared" si="25"/>
        <v>44908.700000000004</v>
      </c>
      <c r="AT83" s="38">
        <f t="shared" si="25"/>
        <v>21170453.599999998</v>
      </c>
      <c r="AU83" s="38">
        <f t="shared" si="25"/>
        <v>969351.25</v>
      </c>
      <c r="AV83" s="38">
        <f t="shared" si="25"/>
        <v>0</v>
      </c>
      <c r="AW83" s="38">
        <f t="shared" si="25"/>
        <v>726650</v>
      </c>
      <c r="AX83" s="38">
        <f t="shared" si="25"/>
        <v>572007.20000000007</v>
      </c>
      <c r="AY83" s="38">
        <f t="shared" si="25"/>
        <v>382700.00000000006</v>
      </c>
      <c r="AZ83" s="38">
        <f t="shared" si="25"/>
        <v>445069.6</v>
      </c>
      <c r="BA83" s="38">
        <f t="shared" si="25"/>
        <v>537735.79999999993</v>
      </c>
      <c r="BB83" s="38">
        <f t="shared" si="25"/>
        <v>0</v>
      </c>
      <c r="BC83" s="38">
        <f t="shared" si="25"/>
        <v>38730209.900000006</v>
      </c>
      <c r="BD83" s="38">
        <f t="shared" si="25"/>
        <v>53882.8</v>
      </c>
      <c r="BE83" s="38">
        <f t="shared" si="25"/>
        <v>6333242.8000000007</v>
      </c>
      <c r="BF83" s="38">
        <f t="shared" si="25"/>
        <v>198624.4</v>
      </c>
      <c r="BG83" s="38">
        <f t="shared" si="25"/>
        <v>166975.1</v>
      </c>
      <c r="BH83" s="38">
        <f t="shared" si="25"/>
        <v>1226634.7999999998</v>
      </c>
      <c r="BI83" s="38">
        <f t="shared" si="25"/>
        <v>78839.899999999994</v>
      </c>
      <c r="BJ83" s="38">
        <f t="shared" si="25"/>
        <v>1020395.8</v>
      </c>
      <c r="BK83" s="38">
        <f t="shared" si="25"/>
        <v>471699.10000000003</v>
      </c>
      <c r="BL83" s="38">
        <f t="shared" si="25"/>
        <v>203184.7</v>
      </c>
      <c r="BM83" s="38">
        <f t="shared" si="25"/>
        <v>4347364.2</v>
      </c>
      <c r="BN83" s="38">
        <f t="shared" si="25"/>
        <v>5977.6</v>
      </c>
      <c r="BO83" s="38">
        <f t="shared" si="25"/>
        <v>43784.4</v>
      </c>
      <c r="BP83" s="38">
        <f t="shared" si="25"/>
        <v>21401.868999999999</v>
      </c>
      <c r="BQ83" s="38">
        <f t="shared" si="25"/>
        <v>0</v>
      </c>
      <c r="BR83" s="38">
        <f t="shared" si="25"/>
        <v>36079.599999999999</v>
      </c>
      <c r="BS83" s="38">
        <f t="shared" si="25"/>
        <v>4512</v>
      </c>
      <c r="BT83" s="38">
        <f t="shared" si="25"/>
        <v>11830151.460000001</v>
      </c>
      <c r="BU83" s="38">
        <f t="shared" ref="BU83:EF83" si="26">+BU82+BU78+BU71+BU67+BU63+BU58+BU46</f>
        <v>147200.10000000003</v>
      </c>
      <c r="BV83" s="38">
        <f t="shared" si="26"/>
        <v>47751.8</v>
      </c>
      <c r="BW83" s="38">
        <f t="shared" si="26"/>
        <v>647570.4</v>
      </c>
      <c r="BX83" s="38">
        <f t="shared" si="26"/>
        <v>156752.70000000001</v>
      </c>
      <c r="BY83" s="38">
        <f t="shared" si="26"/>
        <v>1887146</v>
      </c>
      <c r="BZ83" s="38">
        <f t="shared" si="26"/>
        <v>0</v>
      </c>
      <c r="CA83" s="38">
        <f t="shared" si="26"/>
        <v>11638206.9</v>
      </c>
      <c r="CB83" s="38">
        <f t="shared" si="26"/>
        <v>0</v>
      </c>
      <c r="CC83" s="38">
        <f t="shared" si="26"/>
        <v>449158</v>
      </c>
      <c r="CD83" s="38">
        <f t="shared" si="26"/>
        <v>13911.7</v>
      </c>
      <c r="CE83" s="38">
        <f t="shared" si="26"/>
        <v>7832.7</v>
      </c>
      <c r="CF83" s="38">
        <f t="shared" si="26"/>
        <v>0</v>
      </c>
      <c r="CG83" s="38">
        <f t="shared" si="26"/>
        <v>126447.29999999999</v>
      </c>
      <c r="CH83" s="38">
        <f t="shared" si="26"/>
        <v>106369.1</v>
      </c>
      <c r="CI83" s="38">
        <f t="shared" si="26"/>
        <v>0</v>
      </c>
      <c r="CJ83" s="38">
        <f t="shared" si="26"/>
        <v>46930.2</v>
      </c>
      <c r="CK83" s="38">
        <f t="shared" si="26"/>
        <v>10279397.700000001</v>
      </c>
      <c r="CL83" s="38">
        <f t="shared" si="26"/>
        <v>407086.5</v>
      </c>
      <c r="CM83" s="38">
        <f t="shared" si="26"/>
        <v>199430.1</v>
      </c>
      <c r="CN83" s="38">
        <f t="shared" si="26"/>
        <v>401696.8</v>
      </c>
      <c r="CO83" s="38">
        <f t="shared" si="26"/>
        <v>90602.7</v>
      </c>
      <c r="CP83" s="38">
        <f t="shared" si="26"/>
        <v>27990.5</v>
      </c>
      <c r="CQ83" s="38">
        <f t="shared" si="26"/>
        <v>78100.800000000003</v>
      </c>
      <c r="CR83" s="38">
        <f t="shared" si="26"/>
        <v>253541.80000000002</v>
      </c>
      <c r="CS83" s="38">
        <f t="shared" si="26"/>
        <v>20092215.470000006</v>
      </c>
      <c r="CT83" s="38">
        <f t="shared" si="26"/>
        <v>22900.3</v>
      </c>
      <c r="CU83" s="38">
        <f t="shared" si="26"/>
        <v>0</v>
      </c>
      <c r="CV83" s="38">
        <f t="shared" si="26"/>
        <v>90818.900000000009</v>
      </c>
      <c r="CW83" s="38">
        <f t="shared" si="26"/>
        <v>63202.200000000004</v>
      </c>
      <c r="CX83" s="38">
        <f t="shared" si="26"/>
        <v>37988</v>
      </c>
      <c r="CY83" s="38">
        <f t="shared" si="26"/>
        <v>48700</v>
      </c>
      <c r="CZ83" s="38">
        <f t="shared" si="26"/>
        <v>34341.5</v>
      </c>
      <c r="DA83" s="38">
        <f t="shared" si="26"/>
        <v>48685</v>
      </c>
      <c r="DB83" s="38">
        <f t="shared" si="26"/>
        <v>21362</v>
      </c>
      <c r="DC83" s="38">
        <f t="shared" si="26"/>
        <v>47149.3</v>
      </c>
      <c r="DD83" s="38">
        <f t="shared" si="26"/>
        <v>419814.80000000005</v>
      </c>
      <c r="DE83" s="38">
        <f t="shared" si="26"/>
        <v>34059.1</v>
      </c>
      <c r="DF83" s="38">
        <f t="shared" si="26"/>
        <v>23658.205999999998</v>
      </c>
      <c r="DG83" s="38">
        <f t="shared" si="26"/>
        <v>421316.94</v>
      </c>
      <c r="DH83" s="38">
        <f t="shared" si="26"/>
        <v>63239.799999999996</v>
      </c>
      <c r="DI83" s="38">
        <f t="shared" si="26"/>
        <v>0</v>
      </c>
      <c r="DJ83" s="38">
        <f t="shared" si="26"/>
        <v>2569</v>
      </c>
      <c r="DK83" s="38">
        <f t="shared" si="26"/>
        <v>167438</v>
      </c>
      <c r="DL83" s="38">
        <f t="shared" si="26"/>
        <v>648479.06999999983</v>
      </c>
      <c r="DM83" s="38">
        <f t="shared" si="26"/>
        <v>13833795</v>
      </c>
      <c r="DN83" s="38">
        <f t="shared" si="26"/>
        <v>40995553.5</v>
      </c>
      <c r="DO83" s="38">
        <f t="shared" si="26"/>
        <v>0</v>
      </c>
      <c r="DP83" s="38">
        <f t="shared" si="26"/>
        <v>146850961</v>
      </c>
      <c r="DQ83" s="38">
        <f t="shared" si="26"/>
        <v>29006.5</v>
      </c>
      <c r="DR83" s="38">
        <f t="shared" si="26"/>
        <v>3044.7</v>
      </c>
      <c r="DS83" s="38">
        <f t="shared" si="26"/>
        <v>2089775.9</v>
      </c>
      <c r="DT83" s="38">
        <f t="shared" si="26"/>
        <v>11239.513999999999</v>
      </c>
      <c r="DU83" s="38">
        <f t="shared" si="26"/>
        <v>0</v>
      </c>
      <c r="DV83" s="38">
        <f t="shared" si="26"/>
        <v>956751.60000000009</v>
      </c>
      <c r="DW83" s="38">
        <f t="shared" si="26"/>
        <v>0</v>
      </c>
      <c r="DX83" s="38">
        <f t="shared" si="26"/>
        <v>21576041.399999999</v>
      </c>
      <c r="DY83" s="38">
        <f t="shared" si="26"/>
        <v>62917.1</v>
      </c>
      <c r="DZ83" s="38">
        <f t="shared" si="26"/>
        <v>14132</v>
      </c>
      <c r="EA83" s="38">
        <f t="shared" si="26"/>
        <v>368015.5</v>
      </c>
      <c r="EB83" s="38">
        <f t="shared" si="26"/>
        <v>3559.1</v>
      </c>
      <c r="EC83" s="38">
        <f t="shared" si="26"/>
        <v>41687.1</v>
      </c>
      <c r="ED83" s="38">
        <f t="shared" si="26"/>
        <v>85959.7</v>
      </c>
      <c r="EE83" s="38">
        <f t="shared" si="26"/>
        <v>80</v>
      </c>
      <c r="EF83" s="38">
        <f t="shared" si="26"/>
        <v>30374</v>
      </c>
      <c r="EG83" s="38">
        <f t="shared" ref="EG83:EU83" si="27">+EG82+EG78+EG71+EG67+EG63+EG58+EG46</f>
        <v>27361.599999999999</v>
      </c>
      <c r="EH83" s="38">
        <f t="shared" si="27"/>
        <v>1278</v>
      </c>
      <c r="EI83" s="38">
        <f t="shared" si="27"/>
        <v>17393.900000000001</v>
      </c>
      <c r="EJ83" s="38">
        <f t="shared" si="27"/>
        <v>119371755</v>
      </c>
      <c r="EK83" s="38">
        <f t="shared" si="27"/>
        <v>25671.7</v>
      </c>
      <c r="EL83" s="38">
        <f t="shared" si="27"/>
        <v>0</v>
      </c>
      <c r="EM83" s="38">
        <f t="shared" si="27"/>
        <v>29277.600000000002</v>
      </c>
      <c r="EN83" s="38">
        <f t="shared" si="27"/>
        <v>13890.5</v>
      </c>
      <c r="EO83" s="38">
        <f t="shared" si="27"/>
        <v>26957.1</v>
      </c>
      <c r="EP83" s="38">
        <f t="shared" si="27"/>
        <v>35667.941000000006</v>
      </c>
      <c r="EQ83" s="38">
        <f t="shared" si="27"/>
        <v>56852.5</v>
      </c>
      <c r="ER83" s="38">
        <f t="shared" si="27"/>
        <v>345255.00000000006</v>
      </c>
      <c r="ES83" s="38">
        <f t="shared" si="27"/>
        <v>0</v>
      </c>
      <c r="ET83" s="38">
        <f t="shared" si="27"/>
        <v>117100.1</v>
      </c>
      <c r="EU83" s="38">
        <f t="shared" si="27"/>
        <v>612527.51</v>
      </c>
    </row>
    <row r="84" spans="1:151" ht="13.5" thickBot="1" x14ac:dyDescent="0.25">
      <c r="A84" s="57"/>
      <c r="B84" s="108" t="s">
        <v>381</v>
      </c>
      <c r="C84" s="108"/>
      <c r="D84" s="19"/>
      <c r="E84" s="19"/>
      <c r="F84" s="19"/>
      <c r="G84" s="19"/>
      <c r="H84" s="19"/>
      <c r="I84" s="19"/>
      <c r="J84" s="19"/>
      <c r="K84" s="19"/>
      <c r="L84" s="57"/>
      <c r="M84" s="19"/>
      <c r="N84" s="19"/>
      <c r="O84" s="19"/>
      <c r="P84" s="19"/>
      <c r="Q84" s="19"/>
      <c r="R84" s="19"/>
      <c r="S84" s="19"/>
      <c r="T84" s="19"/>
      <c r="U84" s="19"/>
      <c r="V84" s="104"/>
      <c r="W84" s="105"/>
      <c r="X84" s="19"/>
      <c r="Y84" s="20"/>
      <c r="Z84" s="19"/>
      <c r="AA84" s="57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57"/>
      <c r="AO84" s="87"/>
      <c r="AP84" s="88"/>
      <c r="AQ84" s="19"/>
      <c r="AR84" s="19"/>
      <c r="AS84" s="19"/>
      <c r="AT84" s="19"/>
      <c r="AU84" s="87"/>
      <c r="AV84" s="88"/>
      <c r="AW84" s="19"/>
      <c r="AX84" s="19"/>
      <c r="AY84" s="19"/>
      <c r="AZ84" s="19"/>
      <c r="BA84" s="19"/>
      <c r="BB84" s="57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57"/>
      <c r="BR84" s="19"/>
      <c r="BS84" s="19"/>
      <c r="BT84" s="19"/>
      <c r="BU84" s="19"/>
      <c r="BV84" s="19"/>
      <c r="BW84" s="19"/>
      <c r="BX84" s="19"/>
      <c r="BY84" s="87"/>
      <c r="BZ84" s="88"/>
      <c r="CA84" s="87"/>
      <c r="CB84" s="88"/>
      <c r="CC84" s="19"/>
      <c r="CD84" s="19"/>
      <c r="CE84" s="19"/>
      <c r="CF84" s="57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57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57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57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57"/>
      <c r="EM84" s="19"/>
      <c r="EN84" s="19"/>
      <c r="EO84" s="19"/>
      <c r="EP84" s="19"/>
      <c r="EQ84" s="19"/>
      <c r="ER84" s="19"/>
      <c r="ES84" s="19"/>
      <c r="ET84" s="19"/>
      <c r="EU84" s="19"/>
    </row>
    <row r="85" spans="1:151" ht="13.5" thickBot="1" x14ac:dyDescent="0.25">
      <c r="A85" s="21">
        <v>3</v>
      </c>
      <c r="B85" s="72" t="s">
        <v>374</v>
      </c>
      <c r="C85" s="67"/>
      <c r="D85" s="16"/>
      <c r="E85" s="16"/>
      <c r="F85" s="16"/>
      <c r="G85" s="16"/>
      <c r="H85" s="16"/>
      <c r="I85" s="16"/>
      <c r="J85" s="16"/>
      <c r="K85" s="16"/>
      <c r="L85" s="21">
        <v>3</v>
      </c>
      <c r="M85" s="16"/>
      <c r="N85" s="16"/>
      <c r="O85" s="16"/>
      <c r="P85" s="16"/>
      <c r="Q85" s="16"/>
      <c r="R85" s="16"/>
      <c r="S85" s="16"/>
      <c r="T85" s="16"/>
      <c r="U85" s="16"/>
      <c r="V85" s="100"/>
      <c r="W85" s="101"/>
      <c r="X85" s="16"/>
      <c r="Y85" s="17"/>
      <c r="Z85" s="16"/>
      <c r="AA85" s="21">
        <v>3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21">
        <v>3</v>
      </c>
      <c r="AO85" s="85"/>
      <c r="AP85" s="86"/>
      <c r="AQ85" s="16"/>
      <c r="AR85" s="16"/>
      <c r="AS85" s="16"/>
      <c r="AT85" s="16"/>
      <c r="AU85" s="85"/>
      <c r="AV85" s="86"/>
      <c r="AW85" s="16"/>
      <c r="AX85" s="16"/>
      <c r="AY85" s="16"/>
      <c r="AZ85" s="16"/>
      <c r="BA85" s="16"/>
      <c r="BB85" s="21">
        <v>3</v>
      </c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21">
        <v>3</v>
      </c>
      <c r="BR85" s="16"/>
      <c r="BS85" s="16"/>
      <c r="BT85" s="16"/>
      <c r="BU85" s="16"/>
      <c r="BV85" s="16"/>
      <c r="BW85" s="16"/>
      <c r="BX85" s="16"/>
      <c r="BY85" s="85"/>
      <c r="BZ85" s="86"/>
      <c r="CA85" s="85"/>
      <c r="CB85" s="86"/>
      <c r="CC85" s="16"/>
      <c r="CD85" s="16"/>
      <c r="CE85" s="16"/>
      <c r="CF85" s="21">
        <v>3</v>
      </c>
      <c r="CG85" s="16"/>
      <c r="CH85" s="85"/>
      <c r="CI85" s="8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21">
        <v>3</v>
      </c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21">
        <v>3</v>
      </c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21">
        <v>3</v>
      </c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21">
        <v>3</v>
      </c>
      <c r="EM85" s="16"/>
      <c r="EN85" s="16"/>
      <c r="EO85" s="16"/>
      <c r="EP85" s="16"/>
      <c r="EQ85" s="16"/>
      <c r="ER85" s="16"/>
      <c r="ES85" s="16"/>
      <c r="ET85" s="16"/>
      <c r="EU85" s="16"/>
    </row>
    <row r="86" spans="1:151" ht="13.5" thickBot="1" x14ac:dyDescent="0.25">
      <c r="A86" s="18">
        <v>3.1</v>
      </c>
      <c r="B86" s="76" t="s">
        <v>375</v>
      </c>
      <c r="C86" s="63" t="s">
        <v>326</v>
      </c>
      <c r="D86" s="16"/>
      <c r="E86" s="16"/>
      <c r="F86" s="16"/>
      <c r="G86" s="16"/>
      <c r="H86" s="16"/>
      <c r="I86" s="16"/>
      <c r="J86" s="16"/>
      <c r="K86" s="16"/>
      <c r="L86" s="18">
        <v>3.1</v>
      </c>
      <c r="M86" s="16"/>
      <c r="N86" s="16"/>
      <c r="O86" s="16"/>
      <c r="P86" s="16"/>
      <c r="Q86" s="16"/>
      <c r="R86" s="16"/>
      <c r="S86" s="16"/>
      <c r="T86" s="16"/>
      <c r="U86" s="16"/>
      <c r="V86" s="100"/>
      <c r="W86" s="101"/>
      <c r="X86" s="16"/>
      <c r="Y86" s="17"/>
      <c r="Z86" s="16"/>
      <c r="AA86" s="18">
        <v>3.1</v>
      </c>
      <c r="AB86" s="16"/>
      <c r="AC86" s="16"/>
      <c r="AD86" s="16"/>
      <c r="AE86" s="16">
        <v>2099990</v>
      </c>
      <c r="AF86" s="16"/>
      <c r="AG86" s="16"/>
      <c r="AH86" s="16"/>
      <c r="AI86" s="16"/>
      <c r="AJ86" s="16"/>
      <c r="AK86" s="16">
        <v>751811.85</v>
      </c>
      <c r="AL86" s="16"/>
      <c r="AM86" s="16"/>
      <c r="AN86" s="18">
        <v>3.1</v>
      </c>
      <c r="AO86" s="85"/>
      <c r="AP86" s="86"/>
      <c r="AQ86" s="16"/>
      <c r="AR86" s="16"/>
      <c r="AS86" s="16"/>
      <c r="AT86" s="16"/>
      <c r="AU86" s="85"/>
      <c r="AV86" s="86"/>
      <c r="AW86" s="16"/>
      <c r="AX86" s="16"/>
      <c r="AY86" s="16"/>
      <c r="AZ86" s="16"/>
      <c r="BA86" s="16"/>
      <c r="BB86" s="18">
        <v>3.1</v>
      </c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8">
        <v>3.1</v>
      </c>
      <c r="BR86" s="16"/>
      <c r="BS86" s="16"/>
      <c r="BT86" s="16"/>
      <c r="BU86" s="16"/>
      <c r="BV86" s="16"/>
      <c r="BW86" s="16"/>
      <c r="BX86" s="16"/>
      <c r="BY86" s="85"/>
      <c r="BZ86" s="86"/>
      <c r="CA86" s="85"/>
      <c r="CB86" s="86"/>
      <c r="CC86" s="16"/>
      <c r="CD86" s="16"/>
      <c r="CE86" s="16"/>
      <c r="CF86" s="18">
        <v>3.1</v>
      </c>
      <c r="CG86" s="16"/>
      <c r="CH86" s="85"/>
      <c r="CI86" s="8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8">
        <v>3.1</v>
      </c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8">
        <v>3.1</v>
      </c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8">
        <v>3.1</v>
      </c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8">
        <v>3.1</v>
      </c>
      <c r="EM86" s="16"/>
      <c r="EN86" s="16"/>
      <c r="EO86" s="16"/>
      <c r="EP86" s="16"/>
      <c r="EQ86" s="16"/>
      <c r="ER86" s="16"/>
      <c r="ES86" s="16"/>
      <c r="ET86" s="16"/>
      <c r="EU86" s="16"/>
    </row>
    <row r="87" spans="1:151" ht="13.5" thickBot="1" x14ac:dyDescent="0.25">
      <c r="A87" s="18">
        <v>3.2</v>
      </c>
      <c r="B87" s="76" t="s">
        <v>376</v>
      </c>
      <c r="C87" s="63" t="s">
        <v>326</v>
      </c>
      <c r="D87" s="16"/>
      <c r="E87" s="16"/>
      <c r="F87" s="16"/>
      <c r="G87" s="16">
        <v>4839501.5</v>
      </c>
      <c r="H87" s="16"/>
      <c r="I87" s="16"/>
      <c r="J87" s="16"/>
      <c r="K87" s="16"/>
      <c r="L87" s="18">
        <v>3.2</v>
      </c>
      <c r="M87" s="16"/>
      <c r="N87" s="16"/>
      <c r="O87" s="16"/>
      <c r="P87" s="16"/>
      <c r="Q87" s="16"/>
      <c r="R87" s="16"/>
      <c r="S87" s="16"/>
      <c r="T87" s="16"/>
      <c r="U87" s="16"/>
      <c r="V87" s="100"/>
      <c r="W87" s="101"/>
      <c r="X87" s="16"/>
      <c r="Y87" s="17"/>
      <c r="Z87" s="16"/>
      <c r="AA87" s="18">
        <v>3.2</v>
      </c>
      <c r="AB87" s="16"/>
      <c r="AC87" s="16"/>
      <c r="AD87" s="16"/>
      <c r="AE87" s="16">
        <v>713854.1</v>
      </c>
      <c r="AF87" s="16"/>
      <c r="AG87" s="16"/>
      <c r="AH87" s="16"/>
      <c r="AI87" s="16">
        <v>148637.9</v>
      </c>
      <c r="AJ87" s="16"/>
      <c r="AK87" s="16">
        <v>77319532.670000002</v>
      </c>
      <c r="AL87" s="16"/>
      <c r="AM87" s="16">
        <v>80000</v>
      </c>
      <c r="AN87" s="18">
        <v>3.2</v>
      </c>
      <c r="AO87" s="85"/>
      <c r="AP87" s="86"/>
      <c r="AQ87" s="16"/>
      <c r="AR87" s="16"/>
      <c r="AS87" s="16"/>
      <c r="AT87" s="16"/>
      <c r="AU87" s="85"/>
      <c r="AV87" s="86"/>
      <c r="AW87" s="16"/>
      <c r="AX87" s="16"/>
      <c r="AY87" s="16"/>
      <c r="AZ87" s="16"/>
      <c r="BA87" s="16"/>
      <c r="BB87" s="18">
        <v>3.2</v>
      </c>
      <c r="BC87" s="16"/>
      <c r="BD87" s="16"/>
      <c r="BE87" s="16"/>
      <c r="BF87" s="16"/>
      <c r="BG87" s="16"/>
      <c r="BH87" s="16">
        <v>32826</v>
      </c>
      <c r="BI87" s="16"/>
      <c r="BJ87" s="16"/>
      <c r="BK87" s="16"/>
      <c r="BL87" s="16">
        <v>4696252.7</v>
      </c>
      <c r="BM87" s="16">
        <v>5422621.4699999997</v>
      </c>
      <c r="BN87" s="16"/>
      <c r="BO87" s="16"/>
      <c r="BP87" s="16"/>
      <c r="BQ87" s="18">
        <v>3.2</v>
      </c>
      <c r="BR87" s="16"/>
      <c r="BS87" s="16"/>
      <c r="BT87" s="16"/>
      <c r="BU87" s="16"/>
      <c r="BV87" s="16">
        <v>121980</v>
      </c>
      <c r="BW87" s="16">
        <v>1681988.9</v>
      </c>
      <c r="BX87" s="16"/>
      <c r="BY87" s="85"/>
      <c r="BZ87" s="86"/>
      <c r="CA87" s="85">
        <v>1181502</v>
      </c>
      <c r="CB87" s="86"/>
      <c r="CC87" s="16"/>
      <c r="CD87" s="16"/>
      <c r="CE87" s="16"/>
      <c r="CF87" s="18">
        <v>3.2</v>
      </c>
      <c r="CG87" s="16"/>
      <c r="CH87" s="85"/>
      <c r="CI87" s="86"/>
      <c r="CJ87" s="16"/>
      <c r="CK87" s="16"/>
      <c r="CL87" s="16"/>
      <c r="CM87" s="16"/>
      <c r="CN87" s="16"/>
      <c r="CO87" s="16"/>
      <c r="CP87" s="16"/>
      <c r="CQ87" s="16">
        <v>231862.3</v>
      </c>
      <c r="CR87" s="16">
        <v>12555.6</v>
      </c>
      <c r="CS87" s="16"/>
      <c r="CT87" s="16"/>
      <c r="CU87" s="18">
        <v>3.2</v>
      </c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8">
        <v>3.2</v>
      </c>
      <c r="DJ87" s="16"/>
      <c r="DK87" s="16">
        <v>379188.8</v>
      </c>
      <c r="DL87" s="16"/>
      <c r="DM87" s="16">
        <v>12702000</v>
      </c>
      <c r="DN87" s="16">
        <v>5041755</v>
      </c>
      <c r="DO87" s="16"/>
      <c r="DP87" s="16"/>
      <c r="DQ87" s="16"/>
      <c r="DR87" s="16"/>
      <c r="DS87" s="16">
        <v>5939597.5</v>
      </c>
      <c r="DT87" s="16"/>
      <c r="DU87" s="16"/>
      <c r="DV87" s="16"/>
      <c r="DW87" s="18">
        <v>3.2</v>
      </c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8">
        <v>3.2</v>
      </c>
      <c r="EM87" s="16"/>
      <c r="EN87" s="16"/>
      <c r="EO87" s="16"/>
      <c r="EP87" s="16"/>
      <c r="EQ87" s="16"/>
      <c r="ER87" s="16"/>
      <c r="ES87" s="16"/>
      <c r="ET87" s="16"/>
      <c r="EU87" s="16"/>
    </row>
    <row r="88" spans="1:151" ht="13.5" thickBot="1" x14ac:dyDescent="0.25">
      <c r="A88" s="18">
        <v>3.3</v>
      </c>
      <c r="B88" s="76" t="s">
        <v>377</v>
      </c>
      <c r="C88" s="63" t="s">
        <v>326</v>
      </c>
      <c r="D88" s="16"/>
      <c r="E88" s="16"/>
      <c r="F88" s="16"/>
      <c r="G88" s="16">
        <v>1876.2</v>
      </c>
      <c r="H88" s="16"/>
      <c r="I88" s="16"/>
      <c r="J88" s="16">
        <v>35053.199999999997</v>
      </c>
      <c r="K88" s="16"/>
      <c r="L88" s="18">
        <v>3.3</v>
      </c>
      <c r="M88" s="16">
        <v>950000</v>
      </c>
      <c r="N88" s="16"/>
      <c r="O88" s="16"/>
      <c r="P88" s="16"/>
      <c r="Q88" s="16"/>
      <c r="R88" s="16"/>
      <c r="S88" s="16">
        <v>950</v>
      </c>
      <c r="T88" s="16"/>
      <c r="U88" s="16"/>
      <c r="V88" s="100"/>
      <c r="W88" s="101"/>
      <c r="X88" s="16">
        <v>1000</v>
      </c>
      <c r="Y88" s="17"/>
      <c r="Z88" s="16"/>
      <c r="AA88" s="18">
        <v>3.3</v>
      </c>
      <c r="AB88" s="16"/>
      <c r="AC88" s="16">
        <v>1172.58</v>
      </c>
      <c r="AD88" s="16">
        <v>600</v>
      </c>
      <c r="AE88" s="16">
        <v>5606.2</v>
      </c>
      <c r="AF88" s="16"/>
      <c r="AG88" s="16"/>
      <c r="AH88" s="16"/>
      <c r="AI88" s="16">
        <v>5028.3</v>
      </c>
      <c r="AJ88" s="16"/>
      <c r="AK88" s="16">
        <v>80373.33</v>
      </c>
      <c r="AL88" s="16"/>
      <c r="AM88" s="16"/>
      <c r="AN88" s="18">
        <v>3.3</v>
      </c>
      <c r="AO88" s="85"/>
      <c r="AP88" s="86"/>
      <c r="AQ88" s="16"/>
      <c r="AR88" s="16"/>
      <c r="AS88" s="16"/>
      <c r="AT88" s="16"/>
      <c r="AU88" s="85"/>
      <c r="AV88" s="86"/>
      <c r="AW88" s="16"/>
      <c r="AX88" s="16">
        <v>2560</v>
      </c>
      <c r="AY88" s="16"/>
      <c r="AZ88" s="16"/>
      <c r="BA88" s="16"/>
      <c r="BB88" s="18">
        <v>3.3</v>
      </c>
      <c r="BC88" s="16"/>
      <c r="BD88" s="16"/>
      <c r="BE88" s="16">
        <v>1032</v>
      </c>
      <c r="BF88" s="16">
        <v>5857.8</v>
      </c>
      <c r="BG88" s="16"/>
      <c r="BH88" s="16">
        <v>8000</v>
      </c>
      <c r="BI88" s="16"/>
      <c r="BJ88" s="16"/>
      <c r="BK88" s="16"/>
      <c r="BL88" s="16">
        <v>2120</v>
      </c>
      <c r="BM88" s="16">
        <v>20235.599999999999</v>
      </c>
      <c r="BN88" s="16"/>
      <c r="BO88" s="16"/>
      <c r="BP88" s="16"/>
      <c r="BQ88" s="18">
        <v>3.3</v>
      </c>
      <c r="BR88" s="16"/>
      <c r="BS88" s="16"/>
      <c r="BT88" s="16"/>
      <c r="BU88" s="16"/>
      <c r="BV88" s="16"/>
      <c r="BW88" s="16"/>
      <c r="BX88" s="16">
        <v>80839.199999999997</v>
      </c>
      <c r="BY88" s="85"/>
      <c r="BZ88" s="86"/>
      <c r="CA88" s="85">
        <v>49100</v>
      </c>
      <c r="CB88" s="86"/>
      <c r="CC88" s="16">
        <v>230000</v>
      </c>
      <c r="CD88" s="16"/>
      <c r="CE88" s="16"/>
      <c r="CF88" s="18">
        <v>3.3</v>
      </c>
      <c r="CG88" s="16"/>
      <c r="CH88" s="85"/>
      <c r="CI88" s="86"/>
      <c r="CJ88" s="16">
        <v>1178.0999999999999</v>
      </c>
      <c r="CK88" s="16"/>
      <c r="CL88" s="16"/>
      <c r="CM88" s="16"/>
      <c r="CN88" s="16">
        <v>11.1</v>
      </c>
      <c r="CO88" s="16"/>
      <c r="CP88" s="16"/>
      <c r="CQ88" s="16">
        <v>1187.5</v>
      </c>
      <c r="CR88" s="16"/>
      <c r="CS88" s="16">
        <v>80191.199999999997</v>
      </c>
      <c r="CT88" s="16"/>
      <c r="CU88" s="18">
        <v>3.3</v>
      </c>
      <c r="CV88" s="16"/>
      <c r="CW88" s="16"/>
      <c r="CX88" s="16"/>
      <c r="CY88" s="16">
        <v>1500</v>
      </c>
      <c r="CZ88" s="16"/>
      <c r="DA88" s="16"/>
      <c r="DB88" s="16">
        <v>800</v>
      </c>
      <c r="DC88" s="16"/>
      <c r="DD88" s="16">
        <v>300</v>
      </c>
      <c r="DE88" s="16"/>
      <c r="DF88" s="16"/>
      <c r="DG88" s="16"/>
      <c r="DH88" s="16"/>
      <c r="DI88" s="18">
        <v>3.3</v>
      </c>
      <c r="DJ88" s="16"/>
      <c r="DK88" s="16">
        <v>1050.8</v>
      </c>
      <c r="DL88" s="16">
        <v>2111.4</v>
      </c>
      <c r="DM88" s="16">
        <v>6931</v>
      </c>
      <c r="DN88" s="16">
        <v>376592.8</v>
      </c>
      <c r="DO88" s="16"/>
      <c r="DP88" s="16">
        <v>34565</v>
      </c>
      <c r="DQ88" s="16"/>
      <c r="DR88" s="16"/>
      <c r="DS88" s="16">
        <v>90097.5</v>
      </c>
      <c r="DT88" s="16"/>
      <c r="DU88" s="16"/>
      <c r="DV88" s="16"/>
      <c r="DW88" s="18">
        <v>3.3</v>
      </c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8">
        <v>3.3</v>
      </c>
      <c r="EM88" s="16"/>
      <c r="EN88" s="16"/>
      <c r="EO88" s="16"/>
      <c r="EP88" s="16">
        <v>0.2</v>
      </c>
      <c r="EQ88" s="16"/>
      <c r="ER88" s="16">
        <v>330</v>
      </c>
      <c r="ES88" s="16"/>
      <c r="ET88" s="16"/>
      <c r="EU88" s="16"/>
    </row>
    <row r="89" spans="1:151" ht="13.5" thickBot="1" x14ac:dyDescent="0.25">
      <c r="A89" s="18">
        <v>3.4</v>
      </c>
      <c r="B89" s="76" t="s">
        <v>378</v>
      </c>
      <c r="C89" s="63" t="s">
        <v>326</v>
      </c>
      <c r="D89" s="16"/>
      <c r="E89" s="16">
        <v>23363.5</v>
      </c>
      <c r="F89" s="16"/>
      <c r="G89" s="16">
        <v>3493690.4</v>
      </c>
      <c r="H89" s="16"/>
      <c r="I89" s="16"/>
      <c r="J89" s="16">
        <v>3278351.9</v>
      </c>
      <c r="K89" s="16">
        <v>2800</v>
      </c>
      <c r="L89" s="18">
        <v>3.4</v>
      </c>
      <c r="M89" s="16">
        <v>2000000</v>
      </c>
      <c r="N89" s="16"/>
      <c r="O89" s="16"/>
      <c r="P89" s="16"/>
      <c r="Q89" s="16"/>
      <c r="R89" s="16"/>
      <c r="S89" s="16">
        <v>49500</v>
      </c>
      <c r="T89" s="16"/>
      <c r="U89" s="16"/>
      <c r="V89" s="100"/>
      <c r="W89" s="101"/>
      <c r="X89" s="16"/>
      <c r="Y89" s="17"/>
      <c r="Z89" s="16"/>
      <c r="AA89" s="18">
        <v>3.4</v>
      </c>
      <c r="AB89" s="16"/>
      <c r="AC89" s="16">
        <v>21145927.140000001</v>
      </c>
      <c r="AD89" s="16"/>
      <c r="AE89" s="16">
        <v>118342.8</v>
      </c>
      <c r="AF89" s="16">
        <v>70700</v>
      </c>
      <c r="AG89" s="16"/>
      <c r="AH89" s="16"/>
      <c r="AI89" s="16">
        <v>22549378.300000001</v>
      </c>
      <c r="AJ89" s="16"/>
      <c r="AK89" s="16">
        <v>8097599.9400000004</v>
      </c>
      <c r="AL89" s="16"/>
      <c r="AM89" s="16"/>
      <c r="AN89" s="18">
        <v>3.4</v>
      </c>
      <c r="AO89" s="85"/>
      <c r="AP89" s="86"/>
      <c r="AQ89" s="16">
        <v>237676.26300000001</v>
      </c>
      <c r="AR89" s="16"/>
      <c r="AS89" s="16"/>
      <c r="AT89" s="16"/>
      <c r="AU89" s="85"/>
      <c r="AV89" s="86"/>
      <c r="AW89" s="16"/>
      <c r="AX89" s="16"/>
      <c r="AY89" s="16"/>
      <c r="AZ89" s="16">
        <v>814389.7</v>
      </c>
      <c r="BA89" s="16"/>
      <c r="BB89" s="18">
        <v>3.4</v>
      </c>
      <c r="BC89" s="16"/>
      <c r="BD89" s="16"/>
      <c r="BE89" s="16"/>
      <c r="BF89" s="16">
        <v>2651881</v>
      </c>
      <c r="BG89" s="16"/>
      <c r="BH89" s="16"/>
      <c r="BI89" s="16"/>
      <c r="BJ89" s="16">
        <v>110810</v>
      </c>
      <c r="BK89" s="16">
        <v>124224.3</v>
      </c>
      <c r="BL89" s="16"/>
      <c r="BM89" s="16">
        <v>9410164.8000000007</v>
      </c>
      <c r="BN89" s="16"/>
      <c r="BO89" s="16"/>
      <c r="BP89" s="16"/>
      <c r="BQ89" s="18">
        <v>3.4</v>
      </c>
      <c r="BR89" s="16">
        <v>28840</v>
      </c>
      <c r="BS89" s="16">
        <v>35000</v>
      </c>
      <c r="BT89" s="16"/>
      <c r="BU89" s="16">
        <v>10661.3</v>
      </c>
      <c r="BV89" s="16"/>
      <c r="BW89" s="16"/>
      <c r="BX89" s="16"/>
      <c r="BY89" s="85"/>
      <c r="BZ89" s="86"/>
      <c r="CA89" s="85">
        <v>463050</v>
      </c>
      <c r="CB89" s="86"/>
      <c r="CC89" s="16"/>
      <c r="CD89" s="16"/>
      <c r="CE89" s="16"/>
      <c r="CF89" s="18">
        <v>3.4</v>
      </c>
      <c r="CG89" s="16">
        <v>120605</v>
      </c>
      <c r="CH89" s="85"/>
      <c r="CI89" s="86"/>
      <c r="CJ89" s="16"/>
      <c r="CK89" s="16"/>
      <c r="CL89" s="16"/>
      <c r="CM89" s="16">
        <v>1868720.4</v>
      </c>
      <c r="CN89" s="16">
        <v>8230229.2000000002</v>
      </c>
      <c r="CO89" s="16">
        <v>772408.2</v>
      </c>
      <c r="CP89" s="16">
        <v>15888</v>
      </c>
      <c r="CQ89" s="16">
        <v>6357.1</v>
      </c>
      <c r="CR89" s="16">
        <v>39552.199999999997</v>
      </c>
      <c r="CS89" s="16"/>
      <c r="CT89" s="16"/>
      <c r="CU89" s="18">
        <v>3.4</v>
      </c>
      <c r="CV89" s="16"/>
      <c r="CW89" s="16">
        <v>17112</v>
      </c>
      <c r="CX89" s="16"/>
      <c r="CY89" s="16"/>
      <c r="CZ89" s="16"/>
      <c r="DA89" s="16"/>
      <c r="DB89" s="16"/>
      <c r="DC89" s="16">
        <v>920681.4</v>
      </c>
      <c r="DD89" s="16"/>
      <c r="DE89" s="16">
        <v>811674.6</v>
      </c>
      <c r="DF89" s="16">
        <v>5296.7</v>
      </c>
      <c r="DG89" s="16"/>
      <c r="DH89" s="16"/>
      <c r="DI89" s="18">
        <v>3.4</v>
      </c>
      <c r="DJ89" s="16"/>
      <c r="DK89" s="16"/>
      <c r="DL89" s="16">
        <v>52901.7</v>
      </c>
      <c r="DM89" s="16"/>
      <c r="DN89" s="16">
        <v>316238.7</v>
      </c>
      <c r="DO89" s="16"/>
      <c r="DP89" s="16">
        <v>229934</v>
      </c>
      <c r="DQ89" s="16"/>
      <c r="DR89" s="16"/>
      <c r="DS89" s="16"/>
      <c r="DT89" s="16"/>
      <c r="DU89" s="16"/>
      <c r="DV89" s="16">
        <v>153147.9</v>
      </c>
      <c r="DW89" s="18">
        <v>3.4</v>
      </c>
      <c r="DX89" s="16"/>
      <c r="DY89" s="16">
        <v>81464.7</v>
      </c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8">
        <v>3.4</v>
      </c>
      <c r="EM89" s="16">
        <v>45392</v>
      </c>
      <c r="EN89" s="16"/>
      <c r="EO89" s="16"/>
      <c r="EP89" s="16"/>
      <c r="EQ89" s="16"/>
      <c r="ER89" s="16">
        <v>7135</v>
      </c>
      <c r="ES89" s="16"/>
      <c r="ET89" s="16">
        <v>20130.3</v>
      </c>
      <c r="EU89" s="16"/>
    </row>
    <row r="90" spans="1:151" ht="24.75" thickBot="1" x14ac:dyDescent="0.25">
      <c r="A90" s="18">
        <v>3.5</v>
      </c>
      <c r="B90" s="76" t="s">
        <v>379</v>
      </c>
      <c r="C90" s="63" t="s">
        <v>326</v>
      </c>
      <c r="D90" s="16"/>
      <c r="E90" s="16"/>
      <c r="F90" s="16"/>
      <c r="G90" s="16"/>
      <c r="H90" s="16"/>
      <c r="I90" s="16"/>
      <c r="J90" s="16"/>
      <c r="K90" s="16"/>
      <c r="L90" s="18">
        <v>3.5</v>
      </c>
      <c r="M90" s="16"/>
      <c r="N90" s="16"/>
      <c r="O90" s="16"/>
      <c r="P90" s="16"/>
      <c r="Q90" s="16"/>
      <c r="R90" s="16"/>
      <c r="S90" s="16"/>
      <c r="T90" s="16"/>
      <c r="U90" s="16"/>
      <c r="V90" s="100"/>
      <c r="W90" s="101"/>
      <c r="X90" s="16"/>
      <c r="Y90" s="17"/>
      <c r="Z90" s="16"/>
      <c r="AA90" s="18">
        <v>3.5</v>
      </c>
      <c r="AB90" s="16"/>
      <c r="AC90" s="16"/>
      <c r="AD90" s="16"/>
      <c r="AE90" s="16"/>
      <c r="AF90" s="16"/>
      <c r="AG90" s="16"/>
      <c r="AH90" s="16"/>
      <c r="AI90" s="16">
        <v>4079</v>
      </c>
      <c r="AJ90" s="16"/>
      <c r="AK90" s="16"/>
      <c r="AL90" s="16"/>
      <c r="AM90" s="16"/>
      <c r="AN90" s="18">
        <v>3.5</v>
      </c>
      <c r="AO90" s="85"/>
      <c r="AP90" s="86"/>
      <c r="AQ90" s="16"/>
      <c r="AR90" s="16"/>
      <c r="AS90" s="16">
        <v>0.2</v>
      </c>
      <c r="AT90" s="16"/>
      <c r="AU90" s="85"/>
      <c r="AV90" s="86"/>
      <c r="AW90" s="16"/>
      <c r="AX90" s="16">
        <v>4215</v>
      </c>
      <c r="AY90" s="16"/>
      <c r="AZ90" s="16"/>
      <c r="BA90" s="16"/>
      <c r="BB90" s="18">
        <v>3.5</v>
      </c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8">
        <v>3.5</v>
      </c>
      <c r="BR90" s="16"/>
      <c r="BS90" s="16"/>
      <c r="BT90" s="16"/>
      <c r="BU90" s="16"/>
      <c r="BV90" s="16"/>
      <c r="BW90" s="16"/>
      <c r="BX90" s="16">
        <v>204462.8</v>
      </c>
      <c r="BY90" s="85"/>
      <c r="BZ90" s="86"/>
      <c r="CA90" s="85"/>
      <c r="CB90" s="86"/>
      <c r="CC90" s="16"/>
      <c r="CD90" s="16"/>
      <c r="CE90" s="16"/>
      <c r="CF90" s="18">
        <v>3.5</v>
      </c>
      <c r="CG90" s="16"/>
      <c r="CH90" s="85"/>
      <c r="CI90" s="8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8">
        <v>3.5</v>
      </c>
      <c r="CV90" s="16"/>
      <c r="CW90" s="16"/>
      <c r="CX90" s="16"/>
      <c r="CY90" s="16">
        <v>800</v>
      </c>
      <c r="CZ90" s="16"/>
      <c r="DA90" s="16"/>
      <c r="DB90" s="16"/>
      <c r="DC90" s="16"/>
      <c r="DD90" s="16"/>
      <c r="DE90" s="16"/>
      <c r="DF90" s="16"/>
      <c r="DG90" s="16"/>
      <c r="DH90" s="16"/>
      <c r="DI90" s="18">
        <v>3.5</v>
      </c>
      <c r="DJ90" s="16"/>
      <c r="DK90" s="16">
        <v>24004.799999999999</v>
      </c>
      <c r="DL90" s="16"/>
      <c r="DM90" s="16">
        <v>40000</v>
      </c>
      <c r="DN90" s="16">
        <v>1346631.4</v>
      </c>
      <c r="DO90" s="16"/>
      <c r="DP90" s="16"/>
      <c r="DQ90" s="16"/>
      <c r="DR90" s="16"/>
      <c r="DS90" s="16"/>
      <c r="DT90" s="16"/>
      <c r="DU90" s="16"/>
      <c r="DV90" s="16"/>
      <c r="DW90" s="18">
        <v>3.5</v>
      </c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8">
        <v>3.5</v>
      </c>
      <c r="EM90" s="16"/>
      <c r="EN90" s="16"/>
      <c r="EO90" s="16"/>
      <c r="EP90" s="16"/>
      <c r="EQ90" s="16"/>
      <c r="ER90" s="16"/>
      <c r="ES90" s="16"/>
      <c r="ET90" s="16"/>
      <c r="EU90" s="16"/>
    </row>
    <row r="91" spans="1:151" ht="15" x14ac:dyDescent="0.2">
      <c r="B91" s="68"/>
      <c r="C91" s="68"/>
    </row>
    <row r="92" spans="1:151" ht="15" x14ac:dyDescent="0.2">
      <c r="B92" s="68"/>
      <c r="C92" s="68"/>
    </row>
    <row r="93" spans="1:151" ht="15" x14ac:dyDescent="0.2">
      <c r="B93" s="69"/>
      <c r="C93" s="69"/>
    </row>
    <row r="94" spans="1:151" ht="15" x14ac:dyDescent="0.2">
      <c r="B94" s="69"/>
      <c r="C94" s="69"/>
    </row>
  </sheetData>
  <mergeCells count="423">
    <mergeCell ref="CU3:CU5"/>
    <mergeCell ref="DI3:DI5"/>
    <mergeCell ref="DW3:DW5"/>
    <mergeCell ref="EL3:EL5"/>
    <mergeCell ref="L3:L5"/>
    <mergeCell ref="AA3:AA5"/>
    <mergeCell ref="AN3:AN5"/>
    <mergeCell ref="BB3:BB5"/>
    <mergeCell ref="BQ3:BQ5"/>
    <mergeCell ref="CF3:CF5"/>
    <mergeCell ref="B84:C84"/>
    <mergeCell ref="B6:C6"/>
    <mergeCell ref="B4:C4"/>
    <mergeCell ref="B3:C3"/>
    <mergeCell ref="A3:A5"/>
    <mergeCell ref="V3:W3"/>
    <mergeCell ref="V4:W4"/>
    <mergeCell ref="V5:W5"/>
    <mergeCell ref="V6:W6"/>
    <mergeCell ref="V7:W7"/>
    <mergeCell ref="V8:W8"/>
    <mergeCell ref="V33:W33"/>
    <mergeCell ref="V34:W34"/>
    <mergeCell ref="V35:W35"/>
    <mergeCell ref="V36:W36"/>
    <mergeCell ref="V37:W37"/>
    <mergeCell ref="V32:W32"/>
    <mergeCell ref="V31:W31"/>
    <mergeCell ref="V38:W38"/>
    <mergeCell ref="V39:W39"/>
    <mergeCell ref="V40:W40"/>
    <mergeCell ref="V41:W41"/>
    <mergeCell ref="V42:W42"/>
    <mergeCell ref="V43:W43"/>
    <mergeCell ref="V44:W44"/>
    <mergeCell ref="V48:W48"/>
    <mergeCell ref="V49:W49"/>
    <mergeCell ref="V50:W50"/>
    <mergeCell ref="V51:W51"/>
    <mergeCell ref="V52:W52"/>
    <mergeCell ref="V47:W47"/>
    <mergeCell ref="V46:W46"/>
    <mergeCell ref="V45:W45"/>
    <mergeCell ref="V53:W53"/>
    <mergeCell ref="V54:W54"/>
    <mergeCell ref="V55:W55"/>
    <mergeCell ref="V56:W56"/>
    <mergeCell ref="V57:W57"/>
    <mergeCell ref="V59:W59"/>
    <mergeCell ref="V58:W58"/>
    <mergeCell ref="V60:W60"/>
    <mergeCell ref="V61:W61"/>
    <mergeCell ref="V62:W62"/>
    <mergeCell ref="V64:W64"/>
    <mergeCell ref="V68:W68"/>
    <mergeCell ref="V65:W65"/>
    <mergeCell ref="V66:W66"/>
    <mergeCell ref="V69:W69"/>
    <mergeCell ref="V70:W70"/>
    <mergeCell ref="V72:W72"/>
    <mergeCell ref="V73:W73"/>
    <mergeCell ref="V74:W74"/>
    <mergeCell ref="V75:W75"/>
    <mergeCell ref="V76:W76"/>
    <mergeCell ref="V77:W77"/>
    <mergeCell ref="V79:W79"/>
    <mergeCell ref="V80:W80"/>
    <mergeCell ref="V81:W81"/>
    <mergeCell ref="V84:W84"/>
    <mergeCell ref="V85:W85"/>
    <mergeCell ref="V86:W86"/>
    <mergeCell ref="V87:W87"/>
    <mergeCell ref="V88:W88"/>
    <mergeCell ref="V89:W89"/>
    <mergeCell ref="V90:W90"/>
    <mergeCell ref="AU3:AV3"/>
    <mergeCell ref="AU4:AV4"/>
    <mergeCell ref="AU5:AV5"/>
    <mergeCell ref="AU6:AV6"/>
    <mergeCell ref="AU7:AV7"/>
    <mergeCell ref="AU8:AV8"/>
    <mergeCell ref="AU30:AV30"/>
    <mergeCell ref="AU32:AV32"/>
    <mergeCell ref="AU31:AV31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7:AV47"/>
    <mergeCell ref="AU48:AV48"/>
    <mergeCell ref="AU49:AV49"/>
    <mergeCell ref="AU45:AV45"/>
    <mergeCell ref="AU46:AV46"/>
    <mergeCell ref="AU50:AV50"/>
    <mergeCell ref="AU51:AV51"/>
    <mergeCell ref="AU52:AV52"/>
    <mergeCell ref="AU53:AV53"/>
    <mergeCell ref="AU54:AV54"/>
    <mergeCell ref="AU55:AV55"/>
    <mergeCell ref="AU56:AV56"/>
    <mergeCell ref="AU57:AV57"/>
    <mergeCell ref="AU59:AV59"/>
    <mergeCell ref="AU60:AV60"/>
    <mergeCell ref="AU61:AV61"/>
    <mergeCell ref="AU62:AV62"/>
    <mergeCell ref="AU58:AV58"/>
    <mergeCell ref="AU64:AV64"/>
    <mergeCell ref="AU68:AV68"/>
    <mergeCell ref="AU65:AV65"/>
    <mergeCell ref="AU66:AV66"/>
    <mergeCell ref="AU69:AV69"/>
    <mergeCell ref="AU70:AV70"/>
    <mergeCell ref="AU72:AV72"/>
    <mergeCell ref="AU73:AV73"/>
    <mergeCell ref="AU74:AV74"/>
    <mergeCell ref="AU75:AV75"/>
    <mergeCell ref="AU76:AV76"/>
    <mergeCell ref="AU77:AV77"/>
    <mergeCell ref="AU79:AV79"/>
    <mergeCell ref="AU80:AV80"/>
    <mergeCell ref="AU81:AV81"/>
    <mergeCell ref="AU84:AV84"/>
    <mergeCell ref="AU85:AV85"/>
    <mergeCell ref="AU86:AV86"/>
    <mergeCell ref="AU87:AV87"/>
    <mergeCell ref="AU88:AV88"/>
    <mergeCell ref="AU89:AV89"/>
    <mergeCell ref="AU90:AV90"/>
    <mergeCell ref="AO3:AP3"/>
    <mergeCell ref="AO4:AP4"/>
    <mergeCell ref="AO5:AP5"/>
    <mergeCell ref="AO6:AP6"/>
    <mergeCell ref="AO7:AP7"/>
    <mergeCell ref="AO8:AP8"/>
    <mergeCell ref="AO30:AP30"/>
    <mergeCell ref="AO32:AP32"/>
    <mergeCell ref="AO31:AP31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O42:AP42"/>
    <mergeCell ref="AO43:AP43"/>
    <mergeCell ref="AO44:AP44"/>
    <mergeCell ref="AO47:AP47"/>
    <mergeCell ref="AO48:AP48"/>
    <mergeCell ref="AO49:AP49"/>
    <mergeCell ref="AO45:AP45"/>
    <mergeCell ref="AO46:AP46"/>
    <mergeCell ref="AO61:AP61"/>
    <mergeCell ref="AO60:AP60"/>
    <mergeCell ref="AO50:AP50"/>
    <mergeCell ref="AO51:AP51"/>
    <mergeCell ref="AO52:AP52"/>
    <mergeCell ref="AO53:AP53"/>
    <mergeCell ref="AO54:AP54"/>
    <mergeCell ref="AO55:AP55"/>
    <mergeCell ref="AO58:AP58"/>
    <mergeCell ref="AO87:AP87"/>
    <mergeCell ref="AO88:AP88"/>
    <mergeCell ref="AO56:AP56"/>
    <mergeCell ref="AO57:AP57"/>
    <mergeCell ref="AO59:AP59"/>
    <mergeCell ref="AO64:AP64"/>
    <mergeCell ref="AO68:AP68"/>
    <mergeCell ref="AO72:AP72"/>
    <mergeCell ref="AO65:AP65"/>
    <mergeCell ref="AO62:AP62"/>
    <mergeCell ref="AO89:AP89"/>
    <mergeCell ref="AO90:AP90"/>
    <mergeCell ref="AO81:AP81"/>
    <mergeCell ref="AO80:AP80"/>
    <mergeCell ref="AO77:AP77"/>
    <mergeCell ref="AO76:AP76"/>
    <mergeCell ref="AO79:AP79"/>
    <mergeCell ref="AO84:AP84"/>
    <mergeCell ref="AO85:AP85"/>
    <mergeCell ref="AO86:AP86"/>
    <mergeCell ref="AO75:AP75"/>
    <mergeCell ref="AO74:AP74"/>
    <mergeCell ref="AO73:AP73"/>
    <mergeCell ref="AO70:AP70"/>
    <mergeCell ref="AO69:AP69"/>
    <mergeCell ref="AO66:AP66"/>
    <mergeCell ref="BY60:BZ60"/>
    <mergeCell ref="BY57:BZ57"/>
    <mergeCell ref="BY56:BZ56"/>
    <mergeCell ref="BY3:BZ3"/>
    <mergeCell ref="BY4:BZ4"/>
    <mergeCell ref="BY5:BZ5"/>
    <mergeCell ref="BY6:BZ6"/>
    <mergeCell ref="BY7:BZ7"/>
    <mergeCell ref="BY8:BZ8"/>
    <mergeCell ref="BY55:BZ55"/>
    <mergeCell ref="BY76:BZ76"/>
    <mergeCell ref="BY75:BZ75"/>
    <mergeCell ref="BY73:BZ73"/>
    <mergeCell ref="BY18:BZ18"/>
    <mergeCell ref="BY30:BZ30"/>
    <mergeCell ref="BY32:BZ32"/>
    <mergeCell ref="BY47:BZ47"/>
    <mergeCell ref="BY59:BZ59"/>
    <mergeCell ref="BY64:BZ64"/>
    <mergeCell ref="BY61:BZ61"/>
    <mergeCell ref="CA88:CB88"/>
    <mergeCell ref="CA89:CB89"/>
    <mergeCell ref="CA90:CB90"/>
    <mergeCell ref="BY68:BZ68"/>
    <mergeCell ref="BY72:BZ72"/>
    <mergeCell ref="BY79:BZ79"/>
    <mergeCell ref="BY84:BZ84"/>
    <mergeCell ref="BY85:BZ85"/>
    <mergeCell ref="BY86:BZ86"/>
    <mergeCell ref="BY77:BZ77"/>
    <mergeCell ref="BY87:BZ87"/>
    <mergeCell ref="BY88:BZ88"/>
    <mergeCell ref="BY89:BZ89"/>
    <mergeCell ref="BY90:BZ90"/>
    <mergeCell ref="BY81:BZ81"/>
    <mergeCell ref="BY80:BZ80"/>
    <mergeCell ref="BY74:BZ74"/>
    <mergeCell ref="BY70:BZ70"/>
    <mergeCell ref="BY69:BZ69"/>
    <mergeCell ref="BY66:BZ66"/>
    <mergeCell ref="BY65:BZ65"/>
    <mergeCell ref="BY62:BZ62"/>
    <mergeCell ref="BY54:BZ54"/>
    <mergeCell ref="BY53:BZ53"/>
    <mergeCell ref="BY52:BZ52"/>
    <mergeCell ref="BY51:BZ51"/>
    <mergeCell ref="BY50:BZ50"/>
    <mergeCell ref="BY49:BZ49"/>
    <mergeCell ref="BY48:BZ48"/>
    <mergeCell ref="BY45:BZ45"/>
    <mergeCell ref="BY44:BZ44"/>
    <mergeCell ref="BY43:BZ43"/>
    <mergeCell ref="BY42:BZ42"/>
    <mergeCell ref="BY41:BZ41"/>
    <mergeCell ref="BY46:BZ46"/>
    <mergeCell ref="BY40:BZ40"/>
    <mergeCell ref="BY39:BZ39"/>
    <mergeCell ref="BY38:BZ38"/>
    <mergeCell ref="BY37:BZ37"/>
    <mergeCell ref="BY36:BZ36"/>
    <mergeCell ref="BY35:BZ35"/>
    <mergeCell ref="BY34:BZ34"/>
    <mergeCell ref="BY33:BZ33"/>
    <mergeCell ref="BY31:BZ31"/>
    <mergeCell ref="CA3:CB3"/>
    <mergeCell ref="CA4:CB4"/>
    <mergeCell ref="CA5:CB5"/>
    <mergeCell ref="CA6:CB6"/>
    <mergeCell ref="CA7:CB7"/>
    <mergeCell ref="CA8:CB8"/>
    <mergeCell ref="CA30:CB30"/>
    <mergeCell ref="CA31:CB31"/>
    <mergeCell ref="CA33:CB33"/>
    <mergeCell ref="CA34:CB34"/>
    <mergeCell ref="CA35:CB35"/>
    <mergeCell ref="CA36:CB36"/>
    <mergeCell ref="CA32:CB32"/>
    <mergeCell ref="CA37:CB37"/>
    <mergeCell ref="CA38:CB38"/>
    <mergeCell ref="CA39:CB39"/>
    <mergeCell ref="CA40:CB40"/>
    <mergeCell ref="CA41:CB41"/>
    <mergeCell ref="CA42:CB42"/>
    <mergeCell ref="CA43:CB43"/>
    <mergeCell ref="CA44:CB44"/>
    <mergeCell ref="CA45:CB45"/>
    <mergeCell ref="CA48:CB48"/>
    <mergeCell ref="CA49:CB49"/>
    <mergeCell ref="CA50:CB50"/>
    <mergeCell ref="CA47:CB47"/>
    <mergeCell ref="CA46:CB46"/>
    <mergeCell ref="CA51:CB51"/>
    <mergeCell ref="CA52:CB52"/>
    <mergeCell ref="CA53:CB53"/>
    <mergeCell ref="CA54:CB54"/>
    <mergeCell ref="CA55:CB55"/>
    <mergeCell ref="CA56:CB56"/>
    <mergeCell ref="CA57:CB57"/>
    <mergeCell ref="CA60:CB60"/>
    <mergeCell ref="CA61:CB61"/>
    <mergeCell ref="CA62:CB62"/>
    <mergeCell ref="CA65:CB65"/>
    <mergeCell ref="CA66:CB66"/>
    <mergeCell ref="CA59:CB59"/>
    <mergeCell ref="CA64:CB64"/>
    <mergeCell ref="CA69:CB69"/>
    <mergeCell ref="CA70:CB70"/>
    <mergeCell ref="CA73:CB73"/>
    <mergeCell ref="CA74:CB74"/>
    <mergeCell ref="CA75:CB75"/>
    <mergeCell ref="CA76:CB76"/>
    <mergeCell ref="CA77:CB77"/>
    <mergeCell ref="CA80:CB80"/>
    <mergeCell ref="CA81:CB81"/>
    <mergeCell ref="CA85:CB85"/>
    <mergeCell ref="CA86:CB86"/>
    <mergeCell ref="CA87:CB87"/>
    <mergeCell ref="CA82:CB82"/>
    <mergeCell ref="CA68:CB68"/>
    <mergeCell ref="CA72:CB72"/>
    <mergeCell ref="CA79:CB79"/>
    <mergeCell ref="CA84:CB84"/>
    <mergeCell ref="CH3:CI3"/>
    <mergeCell ref="CH4:CI4"/>
    <mergeCell ref="CH5:CI5"/>
    <mergeCell ref="CH6:CI6"/>
    <mergeCell ref="CH7:CI7"/>
    <mergeCell ref="CH8:CI8"/>
    <mergeCell ref="CH33:CI33"/>
    <mergeCell ref="CH34:CI34"/>
    <mergeCell ref="CH35:CI35"/>
    <mergeCell ref="CH36:CI36"/>
    <mergeCell ref="CH37:CI37"/>
    <mergeCell ref="CH38:CI38"/>
    <mergeCell ref="CH39:CI39"/>
    <mergeCell ref="CH40:CI40"/>
    <mergeCell ref="CH41:CI41"/>
    <mergeCell ref="CH42:CI42"/>
    <mergeCell ref="CH43:CI43"/>
    <mergeCell ref="CH44:CI44"/>
    <mergeCell ref="CH45:CI45"/>
    <mergeCell ref="CH48:CI48"/>
    <mergeCell ref="CH49:CI49"/>
    <mergeCell ref="CH50:CI50"/>
    <mergeCell ref="CH51:CI51"/>
    <mergeCell ref="CH52:CI52"/>
    <mergeCell ref="CH46:CI46"/>
    <mergeCell ref="CH53:CI53"/>
    <mergeCell ref="CH54:CI54"/>
    <mergeCell ref="CH55:CI55"/>
    <mergeCell ref="CH56:CI56"/>
    <mergeCell ref="CH57:CI57"/>
    <mergeCell ref="CH60:CI60"/>
    <mergeCell ref="CH61:CI61"/>
    <mergeCell ref="CH62:CI62"/>
    <mergeCell ref="CH65:CI65"/>
    <mergeCell ref="CH66:CI66"/>
    <mergeCell ref="CH69:CI69"/>
    <mergeCell ref="CH70:CI70"/>
    <mergeCell ref="CH63:CI63"/>
    <mergeCell ref="CH73:CI73"/>
    <mergeCell ref="CH74:CI74"/>
    <mergeCell ref="CH75:CI75"/>
    <mergeCell ref="CH76:CI76"/>
    <mergeCell ref="CH77:CI77"/>
    <mergeCell ref="CH80:CI80"/>
    <mergeCell ref="CH81:CI81"/>
    <mergeCell ref="CH85:CI85"/>
    <mergeCell ref="CH86:CI86"/>
    <mergeCell ref="CH87:CI87"/>
    <mergeCell ref="CH88:CI88"/>
    <mergeCell ref="CH89:CI89"/>
    <mergeCell ref="CH82:CI82"/>
    <mergeCell ref="CH90:CI90"/>
    <mergeCell ref="DN3:DO3"/>
    <mergeCell ref="DN4:DO4"/>
    <mergeCell ref="DN5:DO5"/>
    <mergeCell ref="DN6:DO6"/>
    <mergeCell ref="DN7:DO7"/>
    <mergeCell ref="DN8:DO8"/>
    <mergeCell ref="DN18:DO18"/>
    <mergeCell ref="DN30:DO30"/>
    <mergeCell ref="DN32:DO32"/>
    <mergeCell ref="DN31:DO31"/>
    <mergeCell ref="DT3:DU3"/>
    <mergeCell ref="DT4:DU4"/>
    <mergeCell ref="DT5:DU5"/>
    <mergeCell ref="DT6:DU6"/>
    <mergeCell ref="DT7:DU7"/>
    <mergeCell ref="DT8:DU8"/>
    <mergeCell ref="ER3:ES3"/>
    <mergeCell ref="ER4:ES4"/>
    <mergeCell ref="ER5:ES5"/>
    <mergeCell ref="ER6:ES6"/>
    <mergeCell ref="ER7:ES7"/>
    <mergeCell ref="ER8:ES8"/>
    <mergeCell ref="BY58:BZ58"/>
    <mergeCell ref="CA58:CB58"/>
    <mergeCell ref="CH58:CI58"/>
    <mergeCell ref="V82:W82"/>
    <mergeCell ref="V78:W78"/>
    <mergeCell ref="AO82:AP82"/>
    <mergeCell ref="AO78:AP78"/>
    <mergeCell ref="AU82:AV82"/>
    <mergeCell ref="AU78:AV78"/>
    <mergeCell ref="BY82:BZ82"/>
    <mergeCell ref="BY78:BZ78"/>
    <mergeCell ref="CA78:CB78"/>
    <mergeCell ref="CH78:CI78"/>
    <mergeCell ref="V71:W71"/>
    <mergeCell ref="AO71:AP71"/>
    <mergeCell ref="AO67:AP67"/>
    <mergeCell ref="AU67:AV67"/>
    <mergeCell ref="AU71:AV71"/>
    <mergeCell ref="BY67:BZ67"/>
    <mergeCell ref="BY71:BZ71"/>
    <mergeCell ref="CA67:CB67"/>
    <mergeCell ref="CA71:CB71"/>
    <mergeCell ref="CH67:CI67"/>
    <mergeCell ref="CH71:CI71"/>
    <mergeCell ref="V63:W63"/>
    <mergeCell ref="V67:W67"/>
    <mergeCell ref="AO63:AP63"/>
    <mergeCell ref="AU63:AV63"/>
    <mergeCell ref="BY63:BZ63"/>
    <mergeCell ref="CA63:CB63"/>
  </mergeCells>
  <phoneticPr fontId="2" type="noConversion"/>
  <conditionalFormatting sqref="W79:W81 W84:W92 CI79:CI81 AP79:AP81 AP84:AP92 W72:W77 AV79:AV81 AV84:AV92 AP68:AP70 BZ84:BZ92 CI84:CI92 CA31:CA92 CB84:CB92 BZ79:BZ81 CB79:CB81 AV72:AV77 BZ72:BZ77 CB72:CB77 CI72:CI77 AP72:AP77 W68:W70 AP64:AP66 AV68:AV70 AV64:AV66 BZ68:BZ70 BZ64:BZ66 CB68:CB70 CB64:CB66 CI68:CI70 W31:W62 W64:W66 AP31:AP62 AV31:AV62 BZ31:BZ62 CB31:CB62 CI31:CI62 CI64:CI66 X31:AO92 AQ31:AU92 AW31:BY92 CC31:CH92 CJ31:EU92 D31:V92 I83:EU83">
    <cfRule type="containsText" dxfId="0" priority="2" stopIfTrue="1" operator="containsText" text="ab">
      <formula>NOT(ISERROR(SEARCH("ab",D31)))</formula>
    </cfRule>
  </conditionalFormatting>
  <pageMargins left="7.874015748031496E-2" right="7.874015748031496E-2" top="7.874015748031496E-2" bottom="7.874015748031496E-2" header="0" footer="0"/>
  <pageSetup paperSize="9" scale="75" orientation="landscape" r:id="rId1"/>
  <headerFooter alignWithMargins="0"/>
  <rowBreaks count="1" manualBreakCount="1">
    <brk id="47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Маягт 1</vt:lpstr>
      <vt:lpstr>'Маягт 1'!Print_Area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davaasuren</dc:creator>
  <cp:lastModifiedBy>user</cp:lastModifiedBy>
  <cp:lastPrinted>2011-11-23T08:57:33Z</cp:lastPrinted>
  <dcterms:created xsi:type="dcterms:W3CDTF">2007-04-03T06:24:16Z</dcterms:created>
  <dcterms:modified xsi:type="dcterms:W3CDTF">2014-04-16T08:20:02Z</dcterms:modified>
</cp:coreProperties>
</file>