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bookViews>
    <workbookView xWindow="480" yWindow="15" windowWidth="11355" windowHeight="8595" tabRatio="601"/>
  </bookViews>
  <sheets>
    <sheet name="Маягт 1,2" sheetId="19" r:id="rId1"/>
    <sheet name="Маягт 3" sheetId="16" r:id="rId2"/>
  </sheets>
  <definedNames>
    <definedName name="_xlnm.Print_Area" localSheetId="0">'Маягт 1,2'!$A$1:$C$75</definedName>
    <definedName name="_xlnm.Print_Area" localSheetId="1">'Маягт 3'!$A$1:$O$75</definedName>
  </definedNames>
  <calcPr calcId="145621"/>
</workbook>
</file>

<file path=xl/calcChain.xml><?xml version="1.0" encoding="utf-8"?>
<calcChain xmlns="http://schemas.openxmlformats.org/spreadsheetml/2006/main">
  <c r="D2" i="16" l="1"/>
  <c r="E2" i="16" s="1"/>
  <c r="F2" i="16" s="1"/>
  <c r="G2" i="16" s="1"/>
  <c r="H2" i="16" s="1"/>
  <c r="I2" i="16" s="1"/>
  <c r="J2" i="16" s="1"/>
  <c r="K2" i="16" s="1"/>
  <c r="L2" i="16" s="1"/>
  <c r="M2" i="16" s="1"/>
  <c r="N2" i="16" s="1"/>
  <c r="O2" i="16" s="1"/>
  <c r="C6" i="16"/>
  <c r="D6" i="16"/>
  <c r="E6" i="16"/>
  <c r="F6" i="16"/>
  <c r="G6" i="16"/>
  <c r="H6" i="16"/>
  <c r="I6" i="16"/>
  <c r="J6" i="16"/>
  <c r="K6" i="16"/>
  <c r="L6" i="16"/>
  <c r="M6" i="16"/>
  <c r="N6" i="16"/>
  <c r="O6" i="16"/>
  <c r="C13" i="16"/>
  <c r="D13" i="16"/>
  <c r="E13" i="16"/>
  <c r="F13" i="16"/>
  <c r="G13" i="16"/>
  <c r="H13" i="16"/>
  <c r="I13" i="16"/>
  <c r="J13" i="16"/>
  <c r="K13" i="16"/>
  <c r="L13" i="16"/>
  <c r="M13" i="16"/>
  <c r="N13" i="16"/>
  <c r="O13" i="16"/>
  <c r="C22" i="16"/>
  <c r="D22" i="16"/>
  <c r="E22" i="16"/>
  <c r="F22" i="16"/>
  <c r="G22" i="16"/>
  <c r="H22" i="16"/>
  <c r="I22" i="16"/>
  <c r="J22" i="16"/>
  <c r="K22" i="16"/>
  <c r="L22" i="16"/>
  <c r="M22" i="16"/>
  <c r="N22" i="16"/>
  <c r="O22" i="16"/>
  <c r="C27" i="16"/>
  <c r="D27" i="16"/>
  <c r="E27" i="16"/>
  <c r="F27" i="16"/>
  <c r="G27" i="16"/>
  <c r="H27" i="16"/>
  <c r="I27" i="16"/>
  <c r="J27" i="16"/>
  <c r="K27" i="16"/>
  <c r="L27" i="16"/>
  <c r="M27" i="16"/>
  <c r="N27" i="16"/>
  <c r="O27" i="16"/>
  <c r="C30" i="16"/>
  <c r="D30" i="16"/>
  <c r="E30" i="16"/>
  <c r="F30" i="16"/>
  <c r="G30" i="16"/>
  <c r="H30" i="16"/>
  <c r="I30" i="16"/>
  <c r="J30" i="16"/>
  <c r="K30" i="16"/>
  <c r="L30" i="16"/>
  <c r="M30" i="16"/>
  <c r="N30" i="16"/>
  <c r="O30" i="16"/>
  <c r="C33" i="16"/>
  <c r="D33" i="16"/>
  <c r="E33" i="16"/>
  <c r="F33" i="16"/>
  <c r="G33" i="16"/>
  <c r="H33" i="16"/>
  <c r="I33" i="16"/>
  <c r="J33" i="16"/>
  <c r="K33" i="16"/>
  <c r="L33" i="16"/>
  <c r="M33" i="16"/>
  <c r="N33" i="16"/>
  <c r="O33" i="16"/>
  <c r="C37" i="16"/>
  <c r="D37" i="16"/>
  <c r="E37" i="16"/>
  <c r="F37" i="16"/>
  <c r="G37" i="16"/>
  <c r="H37" i="16"/>
  <c r="I37" i="16"/>
  <c r="J37" i="16"/>
  <c r="K37" i="16"/>
  <c r="L37" i="16"/>
  <c r="M37" i="16"/>
  <c r="N37" i="16"/>
  <c r="O37" i="16"/>
  <c r="C45" i="16"/>
  <c r="D45" i="16"/>
  <c r="E45" i="16"/>
  <c r="F45" i="16"/>
  <c r="G45" i="16"/>
  <c r="H45" i="16"/>
  <c r="I45" i="16"/>
  <c r="J45" i="16"/>
  <c r="K45" i="16"/>
  <c r="L45" i="16"/>
  <c r="M45" i="16"/>
  <c r="N45" i="16"/>
  <c r="O45" i="16"/>
  <c r="C48" i="16"/>
  <c r="C62" i="16" s="1"/>
  <c r="D48" i="16"/>
  <c r="E48" i="16"/>
  <c r="F48" i="16"/>
  <c r="G48" i="16"/>
  <c r="G62" i="16" s="1"/>
  <c r="H48" i="16"/>
  <c r="I48" i="16"/>
  <c r="J48" i="16"/>
  <c r="K48" i="16"/>
  <c r="K62" i="16" s="1"/>
  <c r="L48" i="16"/>
  <c r="M48" i="16"/>
  <c r="N48" i="16"/>
  <c r="O48" i="16"/>
  <c r="O62" i="16" s="1"/>
  <c r="C51" i="16"/>
  <c r="D51" i="16"/>
  <c r="E51" i="16"/>
  <c r="F51" i="16"/>
  <c r="F62" i="16" s="1"/>
  <c r="G51" i="16"/>
  <c r="H51" i="16"/>
  <c r="I51" i="16"/>
  <c r="J51" i="16"/>
  <c r="J62" i="16" s="1"/>
  <c r="K51" i="16"/>
  <c r="L51" i="16"/>
  <c r="M51" i="16"/>
  <c r="N51" i="16"/>
  <c r="N62" i="16" s="1"/>
  <c r="O51" i="16"/>
  <c r="C53" i="16"/>
  <c r="D53" i="16"/>
  <c r="E53" i="16"/>
  <c r="E62" i="16" s="1"/>
  <c r="F53" i="16"/>
  <c r="G53" i="16"/>
  <c r="H53" i="16"/>
  <c r="I53" i="16"/>
  <c r="I62" i="16" s="1"/>
  <c r="J53" i="16"/>
  <c r="K53" i="16"/>
  <c r="L53" i="16"/>
  <c r="M53" i="16"/>
  <c r="M62" i="16" s="1"/>
  <c r="N53" i="16"/>
  <c r="O53" i="16"/>
  <c r="D62" i="16"/>
  <c r="H62" i="16"/>
  <c r="L62" i="16"/>
  <c r="KC5" i="19" l="1"/>
  <c r="KC19" i="19"/>
  <c r="KC23" i="19"/>
  <c r="KC28" i="19"/>
  <c r="KC30" i="19"/>
  <c r="KC32" i="19"/>
  <c r="KC36" i="19"/>
  <c r="KC43" i="19"/>
  <c r="KC46" i="19"/>
  <c r="KC48" i="19"/>
  <c r="KC51" i="19"/>
  <c r="KC53" i="19"/>
  <c r="KA53" i="19"/>
  <c r="KB53" i="19"/>
  <c r="KA51" i="19"/>
  <c r="KB51" i="19"/>
  <c r="KA48" i="19"/>
  <c r="KB48" i="19"/>
  <c r="KA46" i="19"/>
  <c r="KB46" i="19"/>
  <c r="KA43" i="19"/>
  <c r="KB43" i="19"/>
  <c r="KA36" i="19"/>
  <c r="KB36" i="19"/>
  <c r="KA32" i="19"/>
  <c r="KB32" i="19"/>
  <c r="KA30" i="19"/>
  <c r="KB30" i="19"/>
  <c r="KA28" i="19"/>
  <c r="KB28" i="19"/>
  <c r="KA23" i="19"/>
  <c r="KB23" i="19"/>
  <c r="KA19" i="19"/>
  <c r="KB19" i="19"/>
  <c r="KA5" i="19"/>
  <c r="KA62" i="19" s="1"/>
  <c r="KB5" i="19"/>
  <c r="KB62" i="19" s="1"/>
  <c r="GI53" i="19"/>
  <c r="GJ53" i="19"/>
  <c r="GK53" i="19"/>
  <c r="GL53" i="19"/>
  <c r="GM53" i="19"/>
  <c r="GN53" i="19"/>
  <c r="GO53" i="19"/>
  <c r="GP53" i="19"/>
  <c r="GQ53" i="19"/>
  <c r="GR53" i="19"/>
  <c r="GS53" i="19"/>
  <c r="GT53" i="19"/>
  <c r="GU53" i="19"/>
  <c r="GV53" i="19"/>
  <c r="GW53" i="19"/>
  <c r="GX53" i="19"/>
  <c r="GY53" i="19"/>
  <c r="GZ53" i="19"/>
  <c r="HA53" i="19"/>
  <c r="HB53" i="19"/>
  <c r="HC53" i="19"/>
  <c r="HD53" i="19"/>
  <c r="HE53" i="19"/>
  <c r="HF53" i="19"/>
  <c r="HG53" i="19"/>
  <c r="HH53" i="19"/>
  <c r="HI53" i="19"/>
  <c r="HJ53" i="19"/>
  <c r="HK53" i="19"/>
  <c r="HL53" i="19"/>
  <c r="HM53" i="19"/>
  <c r="HN53" i="19"/>
  <c r="HO53" i="19"/>
  <c r="HP53" i="19"/>
  <c r="HQ53" i="19"/>
  <c r="HR53" i="19"/>
  <c r="HS53" i="19"/>
  <c r="HT53" i="19"/>
  <c r="HU53" i="19"/>
  <c r="HV53" i="19"/>
  <c r="HW53" i="19"/>
  <c r="HX53" i="19"/>
  <c r="HY53" i="19"/>
  <c r="HZ53" i="19"/>
  <c r="IA53" i="19"/>
  <c r="IB53" i="19"/>
  <c r="IC53" i="19"/>
  <c r="ID53" i="19"/>
  <c r="IE53" i="19"/>
  <c r="IF53" i="19"/>
  <c r="IG53" i="19"/>
  <c r="IH53" i="19"/>
  <c r="II53" i="19"/>
  <c r="IJ53" i="19"/>
  <c r="IK53" i="19"/>
  <c r="IL53" i="19"/>
  <c r="IM53" i="19"/>
  <c r="IN53" i="19"/>
  <c r="IO53" i="19"/>
  <c r="IP53" i="19"/>
  <c r="IQ53" i="19"/>
  <c r="IR53" i="19"/>
  <c r="IS53" i="19"/>
  <c r="IT53" i="19"/>
  <c r="IU53" i="19"/>
  <c r="IV53" i="19"/>
  <c r="IW53" i="19"/>
  <c r="IX53" i="19"/>
  <c r="IY53" i="19"/>
  <c r="IZ53" i="19"/>
  <c r="JA53" i="19"/>
  <c r="JB53" i="19"/>
  <c r="JC53" i="19"/>
  <c r="JD53" i="19"/>
  <c r="JF53" i="19"/>
  <c r="JG53" i="19"/>
  <c r="JH53" i="19"/>
  <c r="JI53" i="19"/>
  <c r="JJ53" i="19"/>
  <c r="JK53" i="19"/>
  <c r="JL53" i="19"/>
  <c r="JM53" i="19"/>
  <c r="JN53" i="19"/>
  <c r="JO53" i="19"/>
  <c r="JP53" i="19"/>
  <c r="JQ53" i="19"/>
  <c r="JR53" i="19"/>
  <c r="JS53" i="19"/>
  <c r="JT53" i="19"/>
  <c r="JU53" i="19"/>
  <c r="JV53" i="19"/>
  <c r="JW53" i="19"/>
  <c r="JY53" i="19"/>
  <c r="JZ53" i="19"/>
  <c r="GI51" i="19"/>
  <c r="GJ51" i="19"/>
  <c r="GK51" i="19"/>
  <c r="GL51" i="19"/>
  <c r="GM51" i="19"/>
  <c r="GN51" i="19"/>
  <c r="GO51" i="19"/>
  <c r="GP51" i="19"/>
  <c r="GQ51" i="19"/>
  <c r="GR51" i="19"/>
  <c r="GS51" i="19"/>
  <c r="GT51" i="19"/>
  <c r="GU51" i="19"/>
  <c r="GV51" i="19"/>
  <c r="GW51" i="19"/>
  <c r="GX51" i="19"/>
  <c r="GY51" i="19"/>
  <c r="GZ51" i="19"/>
  <c r="HA51" i="19"/>
  <c r="HB51" i="19"/>
  <c r="HC51" i="19"/>
  <c r="HD51" i="19"/>
  <c r="HE51" i="19"/>
  <c r="HF51" i="19"/>
  <c r="HG51" i="19"/>
  <c r="HH51" i="19"/>
  <c r="HI51" i="19"/>
  <c r="HJ51" i="19"/>
  <c r="HK51" i="19"/>
  <c r="HL51" i="19"/>
  <c r="HM51" i="19"/>
  <c r="HN51" i="19"/>
  <c r="HO51" i="19"/>
  <c r="HP51" i="19"/>
  <c r="HQ51" i="19"/>
  <c r="HR51" i="19"/>
  <c r="HS51" i="19"/>
  <c r="HT51" i="19"/>
  <c r="HU51" i="19"/>
  <c r="HV51" i="19"/>
  <c r="HW51" i="19"/>
  <c r="HX51" i="19"/>
  <c r="HY51" i="19"/>
  <c r="HZ51" i="19"/>
  <c r="IA51" i="19"/>
  <c r="IB51" i="19"/>
  <c r="IC51" i="19"/>
  <c r="ID51" i="19"/>
  <c r="IE51" i="19"/>
  <c r="IF51" i="19"/>
  <c r="IG51" i="19"/>
  <c r="IH51" i="19"/>
  <c r="IJ51" i="19"/>
  <c r="IK51" i="19"/>
  <c r="IL51" i="19"/>
  <c r="IM51" i="19"/>
  <c r="IN51" i="19"/>
  <c r="IO51" i="19"/>
  <c r="IP51" i="19"/>
  <c r="IQ51" i="19"/>
  <c r="IR51" i="19"/>
  <c r="IS51" i="19"/>
  <c r="IT51" i="19"/>
  <c r="IU51" i="19"/>
  <c r="IV51" i="19"/>
  <c r="IW51" i="19"/>
  <c r="IX51" i="19"/>
  <c r="IY51" i="19"/>
  <c r="IZ51" i="19"/>
  <c r="JA51" i="19"/>
  <c r="JB51" i="19"/>
  <c r="JC51" i="19"/>
  <c r="JD51" i="19"/>
  <c r="JE51" i="19"/>
  <c r="JF51" i="19"/>
  <c r="JG51" i="19"/>
  <c r="JH51" i="19"/>
  <c r="JI51" i="19"/>
  <c r="JJ51" i="19"/>
  <c r="JK51" i="19"/>
  <c r="JL51" i="19"/>
  <c r="JM51" i="19"/>
  <c r="JN51" i="19"/>
  <c r="JO51" i="19"/>
  <c r="JP51" i="19"/>
  <c r="JQ51" i="19"/>
  <c r="JR51" i="19"/>
  <c r="JS51" i="19"/>
  <c r="JT51" i="19"/>
  <c r="JU51" i="19"/>
  <c r="JV51" i="19"/>
  <c r="JW51" i="19"/>
  <c r="JY51" i="19"/>
  <c r="JZ51" i="19"/>
  <c r="GI48" i="19"/>
  <c r="GJ48" i="19"/>
  <c r="GK48" i="19"/>
  <c r="GL48" i="19"/>
  <c r="GM48" i="19"/>
  <c r="GN48" i="19"/>
  <c r="GO48" i="19"/>
  <c r="GP48" i="19"/>
  <c r="GQ48" i="19"/>
  <c r="GR48" i="19"/>
  <c r="GS48" i="19"/>
  <c r="GT48" i="19"/>
  <c r="GU48" i="19"/>
  <c r="GV48" i="19"/>
  <c r="GW48" i="19"/>
  <c r="GX48" i="19"/>
  <c r="GY48" i="19"/>
  <c r="GZ48" i="19"/>
  <c r="HA48" i="19"/>
  <c r="HB48" i="19"/>
  <c r="HC48" i="19"/>
  <c r="HD48" i="19"/>
  <c r="HE48" i="19"/>
  <c r="HF48" i="19"/>
  <c r="HG48" i="19"/>
  <c r="HH48" i="19"/>
  <c r="HI48" i="19"/>
  <c r="HJ48" i="19"/>
  <c r="HK48" i="19"/>
  <c r="HL48" i="19"/>
  <c r="HM48" i="19"/>
  <c r="HN48" i="19"/>
  <c r="HO48" i="19"/>
  <c r="HP48" i="19"/>
  <c r="HQ48" i="19"/>
  <c r="HR48" i="19"/>
  <c r="HS48" i="19"/>
  <c r="HT48" i="19"/>
  <c r="HU48" i="19"/>
  <c r="HV48" i="19"/>
  <c r="HW48" i="19"/>
  <c r="HX48" i="19"/>
  <c r="HY48" i="19"/>
  <c r="HZ48" i="19"/>
  <c r="IA48" i="19"/>
  <c r="IB48" i="19"/>
  <c r="IC48" i="19"/>
  <c r="ID48" i="19"/>
  <c r="IE48" i="19"/>
  <c r="IF48" i="19"/>
  <c r="IG48" i="19"/>
  <c r="IH48" i="19"/>
  <c r="II48" i="19"/>
  <c r="IJ48" i="19"/>
  <c r="IK48" i="19"/>
  <c r="IL48" i="19"/>
  <c r="IM48" i="19"/>
  <c r="IN48" i="19"/>
  <c r="IO48" i="19"/>
  <c r="IP48" i="19"/>
  <c r="IQ48" i="19"/>
  <c r="IR48" i="19"/>
  <c r="IS48" i="19"/>
  <c r="IT48" i="19"/>
  <c r="IU48" i="19"/>
  <c r="IV48" i="19"/>
  <c r="IW48" i="19"/>
  <c r="IX48" i="19"/>
  <c r="IY48" i="19"/>
  <c r="IZ48" i="19"/>
  <c r="JA48" i="19"/>
  <c r="JB48" i="19"/>
  <c r="JC48" i="19"/>
  <c r="JD48" i="19"/>
  <c r="JE48" i="19"/>
  <c r="JF48" i="19"/>
  <c r="JG48" i="19"/>
  <c r="JH48" i="19"/>
  <c r="JI48" i="19"/>
  <c r="JJ48" i="19"/>
  <c r="JK48" i="19"/>
  <c r="JL48" i="19"/>
  <c r="JM48" i="19"/>
  <c r="JN48" i="19"/>
  <c r="JO48" i="19"/>
  <c r="JP48" i="19"/>
  <c r="JQ48" i="19"/>
  <c r="JR48" i="19"/>
  <c r="JS48" i="19"/>
  <c r="JT48" i="19"/>
  <c r="JU48" i="19"/>
  <c r="JV48" i="19"/>
  <c r="JW48" i="19"/>
  <c r="JX48" i="19"/>
  <c r="JY48" i="19"/>
  <c r="JZ48" i="19"/>
  <c r="GI46" i="19"/>
  <c r="GJ46" i="19"/>
  <c r="GK46" i="19"/>
  <c r="GL46" i="19"/>
  <c r="GM46" i="19"/>
  <c r="GN46" i="19"/>
  <c r="GO46" i="19"/>
  <c r="GP46" i="19"/>
  <c r="GQ46" i="19"/>
  <c r="GR46" i="19"/>
  <c r="GS46" i="19"/>
  <c r="GT46" i="19"/>
  <c r="GU46" i="19"/>
  <c r="GV46" i="19"/>
  <c r="GW46" i="19"/>
  <c r="GX46" i="19"/>
  <c r="GY46" i="19"/>
  <c r="GZ46" i="19"/>
  <c r="HA46" i="19"/>
  <c r="HB46" i="19"/>
  <c r="HC46" i="19"/>
  <c r="HD46" i="19"/>
  <c r="HE46" i="19"/>
  <c r="HF46" i="19"/>
  <c r="HG46" i="19"/>
  <c r="HH46" i="19"/>
  <c r="HI46" i="19"/>
  <c r="HJ46" i="19"/>
  <c r="HK46" i="19"/>
  <c r="HL46" i="19"/>
  <c r="HM46" i="19"/>
  <c r="HN46" i="19"/>
  <c r="HO46" i="19"/>
  <c r="HP46" i="19"/>
  <c r="HQ46" i="19"/>
  <c r="HR46" i="19"/>
  <c r="HS46" i="19"/>
  <c r="HT46" i="19"/>
  <c r="HU46" i="19"/>
  <c r="HV46" i="19"/>
  <c r="HW46" i="19"/>
  <c r="HX46" i="19"/>
  <c r="HY46" i="19"/>
  <c r="HZ46" i="19"/>
  <c r="IA46" i="19"/>
  <c r="IB46" i="19"/>
  <c r="IC46" i="19"/>
  <c r="ID46" i="19"/>
  <c r="IE46" i="19"/>
  <c r="IF46" i="19"/>
  <c r="IG46" i="19"/>
  <c r="IH46" i="19"/>
  <c r="II46" i="19"/>
  <c r="IJ46" i="19"/>
  <c r="IK46" i="19"/>
  <c r="IL46" i="19"/>
  <c r="IM46" i="19"/>
  <c r="IN46" i="19"/>
  <c r="IO46" i="19"/>
  <c r="IP46" i="19"/>
  <c r="IQ46" i="19"/>
  <c r="IR46" i="19"/>
  <c r="IS46" i="19"/>
  <c r="IT46" i="19"/>
  <c r="IU46" i="19"/>
  <c r="IV46" i="19"/>
  <c r="IW46" i="19"/>
  <c r="IX46" i="19"/>
  <c r="IY46" i="19"/>
  <c r="IZ46" i="19"/>
  <c r="JA46" i="19"/>
  <c r="JB46" i="19"/>
  <c r="JC46" i="19"/>
  <c r="JD46" i="19"/>
  <c r="JE46" i="19"/>
  <c r="JF46" i="19"/>
  <c r="JG46" i="19"/>
  <c r="JH46" i="19"/>
  <c r="JI46" i="19"/>
  <c r="JJ46" i="19"/>
  <c r="JK46" i="19"/>
  <c r="JL46" i="19"/>
  <c r="JM46" i="19"/>
  <c r="JN46" i="19"/>
  <c r="JO46" i="19"/>
  <c r="JP46" i="19"/>
  <c r="JQ46" i="19"/>
  <c r="JR46" i="19"/>
  <c r="JS46" i="19"/>
  <c r="JT46" i="19"/>
  <c r="JU46" i="19"/>
  <c r="JV46" i="19"/>
  <c r="JW46" i="19"/>
  <c r="JX46" i="19"/>
  <c r="JY46" i="19"/>
  <c r="JZ46" i="19"/>
  <c r="GI43" i="19"/>
  <c r="GJ43" i="19"/>
  <c r="GK43" i="19"/>
  <c r="GL43" i="19"/>
  <c r="GM43" i="19"/>
  <c r="GN43" i="19"/>
  <c r="GO43" i="19"/>
  <c r="GP43" i="19"/>
  <c r="GQ43" i="19"/>
  <c r="GR43" i="19"/>
  <c r="GS43" i="19"/>
  <c r="GT43" i="19"/>
  <c r="GU43" i="19"/>
  <c r="GV43" i="19"/>
  <c r="GW43" i="19"/>
  <c r="GX43" i="19"/>
  <c r="GY43" i="19"/>
  <c r="GZ43" i="19"/>
  <c r="HA43" i="19"/>
  <c r="HB43" i="19"/>
  <c r="HC43" i="19"/>
  <c r="HD43" i="19"/>
  <c r="HE43" i="19"/>
  <c r="HF43" i="19"/>
  <c r="HG43" i="19"/>
  <c r="HH43" i="19"/>
  <c r="HI43" i="19"/>
  <c r="HJ43" i="19"/>
  <c r="HK43" i="19"/>
  <c r="HL43" i="19"/>
  <c r="HM43" i="19"/>
  <c r="HN43" i="19"/>
  <c r="HO43" i="19"/>
  <c r="HP43" i="19"/>
  <c r="HQ43" i="19"/>
  <c r="HR43" i="19"/>
  <c r="HS43" i="19"/>
  <c r="HT43" i="19"/>
  <c r="HU43" i="19"/>
  <c r="HV43" i="19"/>
  <c r="HW43" i="19"/>
  <c r="HX43" i="19"/>
  <c r="HY43" i="19"/>
  <c r="HZ43" i="19"/>
  <c r="IA43" i="19"/>
  <c r="IB43" i="19"/>
  <c r="IC43" i="19"/>
  <c r="ID43" i="19"/>
  <c r="IE43" i="19"/>
  <c r="IF43" i="19"/>
  <c r="IG43" i="19"/>
  <c r="IH43" i="19"/>
  <c r="II43" i="19"/>
  <c r="IJ43" i="19"/>
  <c r="IK43" i="19"/>
  <c r="IL43" i="19"/>
  <c r="IM43" i="19"/>
  <c r="IN43" i="19"/>
  <c r="IO43" i="19"/>
  <c r="IP43" i="19"/>
  <c r="IQ43" i="19"/>
  <c r="IR43" i="19"/>
  <c r="IS43" i="19"/>
  <c r="IT43" i="19"/>
  <c r="IU43" i="19"/>
  <c r="IV43" i="19"/>
  <c r="IW43" i="19"/>
  <c r="IX43" i="19"/>
  <c r="IY43" i="19"/>
  <c r="IZ43" i="19"/>
  <c r="JA43" i="19"/>
  <c r="JB43" i="19"/>
  <c r="JC43" i="19"/>
  <c r="JD43" i="19"/>
  <c r="JE43" i="19"/>
  <c r="JF43" i="19"/>
  <c r="JG43" i="19"/>
  <c r="JH43" i="19"/>
  <c r="JI43" i="19"/>
  <c r="JJ43" i="19"/>
  <c r="JK43" i="19"/>
  <c r="JL43" i="19"/>
  <c r="JM43" i="19"/>
  <c r="JN43" i="19"/>
  <c r="JO43" i="19"/>
  <c r="JP43" i="19"/>
  <c r="JQ43" i="19"/>
  <c r="JR43" i="19"/>
  <c r="JS43" i="19"/>
  <c r="JT43" i="19"/>
  <c r="JU43" i="19"/>
  <c r="JV43" i="19"/>
  <c r="JW43" i="19"/>
  <c r="JX43" i="19"/>
  <c r="JY43" i="19"/>
  <c r="JZ43" i="19"/>
  <c r="GI36" i="19"/>
  <c r="GJ36" i="19"/>
  <c r="GK36" i="19"/>
  <c r="GL36" i="19"/>
  <c r="GM36" i="19"/>
  <c r="GN36" i="19"/>
  <c r="GO36" i="19"/>
  <c r="GP36" i="19"/>
  <c r="GQ36" i="19"/>
  <c r="GR36" i="19"/>
  <c r="GS36" i="19"/>
  <c r="GT36" i="19"/>
  <c r="GU36" i="19"/>
  <c r="GV36" i="19"/>
  <c r="GW36" i="19"/>
  <c r="GX36" i="19"/>
  <c r="GY36" i="19"/>
  <c r="GZ36" i="19"/>
  <c r="HA36" i="19"/>
  <c r="HB36" i="19"/>
  <c r="HC36" i="19"/>
  <c r="HD36" i="19"/>
  <c r="HE36" i="19"/>
  <c r="HF36" i="19"/>
  <c r="HG36" i="19"/>
  <c r="HH36" i="19"/>
  <c r="HI36" i="19"/>
  <c r="HJ36" i="19"/>
  <c r="HK36" i="19"/>
  <c r="HL36" i="19"/>
  <c r="HM36" i="19"/>
  <c r="HN36" i="19"/>
  <c r="HO36" i="19"/>
  <c r="HP36" i="19"/>
  <c r="HQ36" i="19"/>
  <c r="HR36" i="19"/>
  <c r="HS36" i="19"/>
  <c r="HT36" i="19"/>
  <c r="HU36" i="19"/>
  <c r="HV36" i="19"/>
  <c r="HW36" i="19"/>
  <c r="HX36" i="19"/>
  <c r="HY36" i="19"/>
  <c r="HZ36" i="19"/>
  <c r="IA36" i="19"/>
  <c r="IB36" i="19"/>
  <c r="IC36" i="19"/>
  <c r="ID36" i="19"/>
  <c r="IE36" i="19"/>
  <c r="IF36" i="19"/>
  <c r="IG36" i="19"/>
  <c r="IH36" i="19"/>
  <c r="II36" i="19"/>
  <c r="IJ36" i="19"/>
  <c r="IK36" i="19"/>
  <c r="IL36" i="19"/>
  <c r="IM36" i="19"/>
  <c r="IN36" i="19"/>
  <c r="IO36" i="19"/>
  <c r="IP36" i="19"/>
  <c r="IQ36" i="19"/>
  <c r="IR36" i="19"/>
  <c r="IS36" i="19"/>
  <c r="IT36" i="19"/>
  <c r="IU36" i="19"/>
  <c r="IV36" i="19"/>
  <c r="IW36" i="19"/>
  <c r="IX36" i="19"/>
  <c r="IY36" i="19"/>
  <c r="IZ36" i="19"/>
  <c r="JA36" i="19"/>
  <c r="JB36" i="19"/>
  <c r="JC36" i="19"/>
  <c r="JD36" i="19"/>
  <c r="JE36" i="19"/>
  <c r="JF36" i="19"/>
  <c r="JG36" i="19"/>
  <c r="JH36" i="19"/>
  <c r="JI36" i="19"/>
  <c r="JJ36" i="19"/>
  <c r="JK36" i="19"/>
  <c r="JL36" i="19"/>
  <c r="JM36" i="19"/>
  <c r="JN36" i="19"/>
  <c r="JO36" i="19"/>
  <c r="JP36" i="19"/>
  <c r="JQ36" i="19"/>
  <c r="JR36" i="19"/>
  <c r="JS36" i="19"/>
  <c r="JT36" i="19"/>
  <c r="JU36" i="19"/>
  <c r="JV36" i="19"/>
  <c r="JW36" i="19"/>
  <c r="JX36" i="19"/>
  <c r="JY36" i="19"/>
  <c r="JZ36" i="19"/>
  <c r="GI32" i="19"/>
  <c r="GJ32" i="19"/>
  <c r="GK32" i="19"/>
  <c r="GL32" i="19"/>
  <c r="GM32" i="19"/>
  <c r="GN32" i="19"/>
  <c r="GO32" i="19"/>
  <c r="GP32" i="19"/>
  <c r="GQ32" i="19"/>
  <c r="GR32" i="19"/>
  <c r="GS32" i="19"/>
  <c r="GT32" i="19"/>
  <c r="GU32" i="19"/>
  <c r="GV32" i="19"/>
  <c r="GW32" i="19"/>
  <c r="GX32" i="19"/>
  <c r="GY32" i="19"/>
  <c r="GZ32" i="19"/>
  <c r="HA32" i="19"/>
  <c r="HB32" i="19"/>
  <c r="HC32" i="19"/>
  <c r="HD32" i="19"/>
  <c r="HE32" i="19"/>
  <c r="HF32" i="19"/>
  <c r="HG32" i="19"/>
  <c r="HH32" i="19"/>
  <c r="HI32" i="19"/>
  <c r="HJ32" i="19"/>
  <c r="HK32" i="19"/>
  <c r="HL32" i="19"/>
  <c r="HM32" i="19"/>
  <c r="HN32" i="19"/>
  <c r="HO32" i="19"/>
  <c r="HP32" i="19"/>
  <c r="HQ32" i="19"/>
  <c r="HR32" i="19"/>
  <c r="HS32" i="19"/>
  <c r="HT32" i="19"/>
  <c r="HU32" i="19"/>
  <c r="HV32" i="19"/>
  <c r="HW32" i="19"/>
  <c r="HX32" i="19"/>
  <c r="HY32" i="19"/>
  <c r="HZ32" i="19"/>
  <c r="IA32" i="19"/>
  <c r="IB32" i="19"/>
  <c r="IC32" i="19"/>
  <c r="ID32" i="19"/>
  <c r="IE32" i="19"/>
  <c r="IF32" i="19"/>
  <c r="IG32" i="19"/>
  <c r="IH32" i="19"/>
  <c r="II32" i="19"/>
  <c r="IJ32" i="19"/>
  <c r="IK32" i="19"/>
  <c r="IL32" i="19"/>
  <c r="IM32" i="19"/>
  <c r="IN32" i="19"/>
  <c r="IO32" i="19"/>
  <c r="IP32" i="19"/>
  <c r="IQ32" i="19"/>
  <c r="IR32" i="19"/>
  <c r="IS32" i="19"/>
  <c r="IT32" i="19"/>
  <c r="IU32" i="19"/>
  <c r="IV32" i="19"/>
  <c r="IW32" i="19"/>
  <c r="IX32" i="19"/>
  <c r="IY32" i="19"/>
  <c r="IZ32" i="19"/>
  <c r="JA32" i="19"/>
  <c r="JB32" i="19"/>
  <c r="JC32" i="19"/>
  <c r="JD32" i="19"/>
  <c r="JE32" i="19"/>
  <c r="JF32" i="19"/>
  <c r="JG32" i="19"/>
  <c r="JH32" i="19"/>
  <c r="JI32" i="19"/>
  <c r="JJ32" i="19"/>
  <c r="JK32" i="19"/>
  <c r="JL32" i="19"/>
  <c r="JM32" i="19"/>
  <c r="JN32" i="19"/>
  <c r="JO32" i="19"/>
  <c r="JP32" i="19"/>
  <c r="JQ32" i="19"/>
  <c r="JR32" i="19"/>
  <c r="JS32" i="19"/>
  <c r="JT32" i="19"/>
  <c r="JU32" i="19"/>
  <c r="JV32" i="19"/>
  <c r="JW32" i="19"/>
  <c r="JX32" i="19"/>
  <c r="JY32" i="19"/>
  <c r="JZ32" i="19"/>
  <c r="GI30" i="19"/>
  <c r="GJ30" i="19"/>
  <c r="GK30" i="19"/>
  <c r="GL30" i="19"/>
  <c r="GM30" i="19"/>
  <c r="GN30" i="19"/>
  <c r="GO30" i="19"/>
  <c r="GP30" i="19"/>
  <c r="GQ30" i="19"/>
  <c r="GR30" i="19"/>
  <c r="GS30" i="19"/>
  <c r="GT30" i="19"/>
  <c r="GU30" i="19"/>
  <c r="GV30" i="19"/>
  <c r="GW30" i="19"/>
  <c r="GX30" i="19"/>
  <c r="GY30" i="19"/>
  <c r="GZ30" i="19"/>
  <c r="HA30" i="19"/>
  <c r="HB30" i="19"/>
  <c r="HC30" i="19"/>
  <c r="HD30" i="19"/>
  <c r="HE30" i="19"/>
  <c r="HF30" i="19"/>
  <c r="HG30" i="19"/>
  <c r="HH30" i="19"/>
  <c r="HI30" i="19"/>
  <c r="HJ30" i="19"/>
  <c r="HK30" i="19"/>
  <c r="HL30" i="19"/>
  <c r="HM30" i="19"/>
  <c r="HN30" i="19"/>
  <c r="HO30" i="19"/>
  <c r="HP30" i="19"/>
  <c r="HQ30" i="19"/>
  <c r="HR30" i="19"/>
  <c r="HS30" i="19"/>
  <c r="HT30" i="19"/>
  <c r="HU30" i="19"/>
  <c r="HV30" i="19"/>
  <c r="HW30" i="19"/>
  <c r="HX30" i="19"/>
  <c r="HY30" i="19"/>
  <c r="HZ30" i="19"/>
  <c r="IA30" i="19"/>
  <c r="IB30" i="19"/>
  <c r="IC30" i="19"/>
  <c r="ID30" i="19"/>
  <c r="IE30" i="19"/>
  <c r="IF30" i="19"/>
  <c r="IG30" i="19"/>
  <c r="IH30" i="19"/>
  <c r="II30" i="19"/>
  <c r="IJ30" i="19"/>
  <c r="IK30" i="19"/>
  <c r="IL30" i="19"/>
  <c r="IM30" i="19"/>
  <c r="IN30" i="19"/>
  <c r="IO30" i="19"/>
  <c r="IP30" i="19"/>
  <c r="IQ30" i="19"/>
  <c r="IR30" i="19"/>
  <c r="IS30" i="19"/>
  <c r="IT30" i="19"/>
  <c r="IU30" i="19"/>
  <c r="IV30" i="19"/>
  <c r="IW30" i="19"/>
  <c r="IX30" i="19"/>
  <c r="IY30" i="19"/>
  <c r="IZ30" i="19"/>
  <c r="JA30" i="19"/>
  <c r="JB30" i="19"/>
  <c r="JC30" i="19"/>
  <c r="JD30" i="19"/>
  <c r="JE30" i="19"/>
  <c r="JF30" i="19"/>
  <c r="JG30" i="19"/>
  <c r="JH30" i="19"/>
  <c r="JI30" i="19"/>
  <c r="JJ30" i="19"/>
  <c r="JK30" i="19"/>
  <c r="JL30" i="19"/>
  <c r="JM30" i="19"/>
  <c r="JN30" i="19"/>
  <c r="JO30" i="19"/>
  <c r="JP30" i="19"/>
  <c r="JQ30" i="19"/>
  <c r="JR30" i="19"/>
  <c r="JS30" i="19"/>
  <c r="JT30" i="19"/>
  <c r="JU30" i="19"/>
  <c r="JV30" i="19"/>
  <c r="JW30" i="19"/>
  <c r="JX30" i="19"/>
  <c r="JY30" i="19"/>
  <c r="JZ30" i="19"/>
  <c r="GI28" i="19"/>
  <c r="GJ28" i="19"/>
  <c r="GK28" i="19"/>
  <c r="GL28" i="19"/>
  <c r="GM28" i="19"/>
  <c r="GN28" i="19"/>
  <c r="GO28" i="19"/>
  <c r="GP28" i="19"/>
  <c r="GQ28" i="19"/>
  <c r="GR28" i="19"/>
  <c r="GS28" i="19"/>
  <c r="GT28" i="19"/>
  <c r="GU28" i="19"/>
  <c r="GV28" i="19"/>
  <c r="GW28" i="19"/>
  <c r="GX28" i="19"/>
  <c r="GY28" i="19"/>
  <c r="GZ28" i="19"/>
  <c r="HA28" i="19"/>
  <c r="HB28" i="19"/>
  <c r="HC28" i="19"/>
  <c r="HD28" i="19"/>
  <c r="HE28" i="19"/>
  <c r="HF28" i="19"/>
  <c r="HG28" i="19"/>
  <c r="HH28" i="19"/>
  <c r="HI28" i="19"/>
  <c r="HJ28" i="19"/>
  <c r="HK28" i="19"/>
  <c r="HL28" i="19"/>
  <c r="HM28" i="19"/>
  <c r="HN28" i="19"/>
  <c r="HO28" i="19"/>
  <c r="HP28" i="19"/>
  <c r="HQ28" i="19"/>
  <c r="HR28" i="19"/>
  <c r="HS28" i="19"/>
  <c r="HT28" i="19"/>
  <c r="HU28" i="19"/>
  <c r="HV28" i="19"/>
  <c r="HW28" i="19"/>
  <c r="HX28" i="19"/>
  <c r="HY28" i="19"/>
  <c r="HZ28" i="19"/>
  <c r="IA28" i="19"/>
  <c r="IB28" i="19"/>
  <c r="IC28" i="19"/>
  <c r="ID28" i="19"/>
  <c r="IE28" i="19"/>
  <c r="IF28" i="19"/>
  <c r="IG28" i="19"/>
  <c r="IH28" i="19"/>
  <c r="II28" i="19"/>
  <c r="IJ28" i="19"/>
  <c r="IK28" i="19"/>
  <c r="IL28" i="19"/>
  <c r="IM28" i="19"/>
  <c r="IN28" i="19"/>
  <c r="IO28" i="19"/>
  <c r="IP28" i="19"/>
  <c r="IQ28" i="19"/>
  <c r="IR28" i="19"/>
  <c r="IS28" i="19"/>
  <c r="IT28" i="19"/>
  <c r="IU28" i="19"/>
  <c r="IV28" i="19"/>
  <c r="IW28" i="19"/>
  <c r="IX28" i="19"/>
  <c r="IY28" i="19"/>
  <c r="IZ28" i="19"/>
  <c r="JA28" i="19"/>
  <c r="JB28" i="19"/>
  <c r="JC28" i="19"/>
  <c r="JD28" i="19"/>
  <c r="JE28" i="19"/>
  <c r="JF28" i="19"/>
  <c r="JG28" i="19"/>
  <c r="JH28" i="19"/>
  <c r="JI28" i="19"/>
  <c r="JJ28" i="19"/>
  <c r="JK28" i="19"/>
  <c r="JL28" i="19"/>
  <c r="JM28" i="19"/>
  <c r="JN28" i="19"/>
  <c r="JO28" i="19"/>
  <c r="JP28" i="19"/>
  <c r="JQ28" i="19"/>
  <c r="JR28" i="19"/>
  <c r="JS28" i="19"/>
  <c r="JT28" i="19"/>
  <c r="JU28" i="19"/>
  <c r="JV28" i="19"/>
  <c r="JW28" i="19"/>
  <c r="JX28" i="19"/>
  <c r="JY28" i="19"/>
  <c r="JZ28" i="19"/>
  <c r="GI23" i="19"/>
  <c r="GJ23" i="19"/>
  <c r="GK23" i="19"/>
  <c r="GL23" i="19"/>
  <c r="GM23" i="19"/>
  <c r="GN23" i="19"/>
  <c r="GO23" i="19"/>
  <c r="GP23" i="19"/>
  <c r="GQ23" i="19"/>
  <c r="GR23" i="19"/>
  <c r="GS23" i="19"/>
  <c r="GT23" i="19"/>
  <c r="GU23" i="19"/>
  <c r="GV23" i="19"/>
  <c r="GW23" i="19"/>
  <c r="GY23" i="19"/>
  <c r="GZ23" i="19"/>
  <c r="HA23" i="19"/>
  <c r="HB23" i="19"/>
  <c r="HC23" i="19"/>
  <c r="HD23" i="19"/>
  <c r="HE23" i="19"/>
  <c r="HF23" i="19"/>
  <c r="HG23" i="19"/>
  <c r="HH23" i="19"/>
  <c r="HI23" i="19"/>
  <c r="HJ23" i="19"/>
  <c r="HK23" i="19"/>
  <c r="HL23" i="19"/>
  <c r="HM23" i="19"/>
  <c r="HN23" i="19"/>
  <c r="HO23" i="19"/>
  <c r="HP23" i="19"/>
  <c r="HQ23" i="19"/>
  <c r="HR23" i="19"/>
  <c r="HS23" i="19"/>
  <c r="HT23" i="19"/>
  <c r="HU23" i="19"/>
  <c r="HV23" i="19"/>
  <c r="HW23" i="19"/>
  <c r="HX23" i="19"/>
  <c r="HY23" i="19"/>
  <c r="HZ23" i="19"/>
  <c r="IA23" i="19"/>
  <c r="IB23" i="19"/>
  <c r="IC23" i="19"/>
  <c r="ID23" i="19"/>
  <c r="IE23" i="19"/>
  <c r="IF23" i="19"/>
  <c r="IG23" i="19"/>
  <c r="IH23" i="19"/>
  <c r="IJ23" i="19"/>
  <c r="IK23" i="19"/>
  <c r="IL23" i="19"/>
  <c r="IM23" i="19"/>
  <c r="IN23" i="19"/>
  <c r="IO23" i="19"/>
  <c r="IP23" i="19"/>
  <c r="IQ23" i="19"/>
  <c r="IR23" i="19"/>
  <c r="IS23" i="19"/>
  <c r="IT23" i="19"/>
  <c r="IU23" i="19"/>
  <c r="IV23" i="19"/>
  <c r="IW23" i="19"/>
  <c r="IX23" i="19"/>
  <c r="IY23" i="19"/>
  <c r="IZ23" i="19"/>
  <c r="JA23" i="19"/>
  <c r="JC23" i="19"/>
  <c r="JD23" i="19"/>
  <c r="JF23" i="19"/>
  <c r="JG23" i="19"/>
  <c r="JH23" i="19"/>
  <c r="JI23" i="19"/>
  <c r="JJ23" i="19"/>
  <c r="JK23" i="19"/>
  <c r="JL23" i="19"/>
  <c r="JM23" i="19"/>
  <c r="JN23" i="19"/>
  <c r="JO23" i="19"/>
  <c r="JP23" i="19"/>
  <c r="JQ23" i="19"/>
  <c r="JR23" i="19"/>
  <c r="JS23" i="19"/>
  <c r="JT23" i="19"/>
  <c r="JU23" i="19"/>
  <c r="JV23" i="19"/>
  <c r="JW23" i="19"/>
  <c r="JX23" i="19"/>
  <c r="JY23" i="19"/>
  <c r="JZ23" i="19"/>
  <c r="GI19" i="19"/>
  <c r="GJ19" i="19"/>
  <c r="GK19" i="19"/>
  <c r="GL19" i="19"/>
  <c r="GM19" i="19"/>
  <c r="GN19" i="19"/>
  <c r="GO19" i="19"/>
  <c r="GP19" i="19"/>
  <c r="GQ19" i="19"/>
  <c r="GR19" i="19"/>
  <c r="GS19" i="19"/>
  <c r="GT19" i="19"/>
  <c r="GU19" i="19"/>
  <c r="GV19" i="19"/>
  <c r="GW19" i="19"/>
  <c r="GX19" i="19"/>
  <c r="GY19" i="19"/>
  <c r="GZ19" i="19"/>
  <c r="HA19" i="19"/>
  <c r="HB19" i="19"/>
  <c r="HC19" i="19"/>
  <c r="HD19" i="19"/>
  <c r="HE19" i="19"/>
  <c r="HF19" i="19"/>
  <c r="HG19" i="19"/>
  <c r="HH19" i="19"/>
  <c r="HI19" i="19"/>
  <c r="HJ19" i="19"/>
  <c r="HK19" i="19"/>
  <c r="HL19" i="19"/>
  <c r="HM19" i="19"/>
  <c r="HN19" i="19"/>
  <c r="HO19" i="19"/>
  <c r="HP19" i="19"/>
  <c r="HQ19" i="19"/>
  <c r="HR19" i="19"/>
  <c r="HS19" i="19"/>
  <c r="HT19" i="19"/>
  <c r="HU19" i="19"/>
  <c r="HV19" i="19"/>
  <c r="HW19" i="19"/>
  <c r="HX19" i="19"/>
  <c r="HY19" i="19"/>
  <c r="HZ19" i="19"/>
  <c r="IA19" i="19"/>
  <c r="IB19" i="19"/>
  <c r="IC19" i="19"/>
  <c r="ID19" i="19"/>
  <c r="IE19" i="19"/>
  <c r="IF19" i="19"/>
  <c r="IG19" i="19"/>
  <c r="IH19" i="19"/>
  <c r="II19" i="19"/>
  <c r="IJ19" i="19"/>
  <c r="IK19" i="19"/>
  <c r="IL19" i="19"/>
  <c r="IM19" i="19"/>
  <c r="IN19" i="19"/>
  <c r="IO19" i="19"/>
  <c r="IP19" i="19"/>
  <c r="IQ19" i="19"/>
  <c r="IR19" i="19"/>
  <c r="IS19" i="19"/>
  <c r="IT19" i="19"/>
  <c r="IU19" i="19"/>
  <c r="IV19" i="19"/>
  <c r="IW19" i="19"/>
  <c r="IX19" i="19"/>
  <c r="IY19" i="19"/>
  <c r="IZ19" i="19"/>
  <c r="JA19" i="19"/>
  <c r="JB19" i="19"/>
  <c r="JC19" i="19"/>
  <c r="JD19" i="19"/>
  <c r="JE19" i="19"/>
  <c r="JF19" i="19"/>
  <c r="JG19" i="19"/>
  <c r="JH19" i="19"/>
  <c r="JI19" i="19"/>
  <c r="JJ19" i="19"/>
  <c r="JK19" i="19"/>
  <c r="JL19" i="19"/>
  <c r="JM19" i="19"/>
  <c r="JN19" i="19"/>
  <c r="JO19" i="19"/>
  <c r="JP19" i="19"/>
  <c r="JQ19" i="19"/>
  <c r="JR19" i="19"/>
  <c r="JS19" i="19"/>
  <c r="JT19" i="19"/>
  <c r="JU19" i="19"/>
  <c r="JV19" i="19"/>
  <c r="JW19" i="19"/>
  <c r="JX19" i="19"/>
  <c r="JY19" i="19"/>
  <c r="JZ19" i="19"/>
  <c r="GI5" i="19"/>
  <c r="GJ5" i="19"/>
  <c r="GJ62" i="19" s="1"/>
  <c r="GK5" i="19"/>
  <c r="GK62" i="19" s="1"/>
  <c r="GL5" i="19"/>
  <c r="GM5" i="19"/>
  <c r="GN5" i="19"/>
  <c r="GN62" i="19" s="1"/>
  <c r="GO5" i="19"/>
  <c r="GO62" i="19" s="1"/>
  <c r="GP5" i="19"/>
  <c r="GQ5" i="19"/>
  <c r="GR5" i="19"/>
  <c r="GR62" i="19" s="1"/>
  <c r="GS5" i="19"/>
  <c r="GS62" i="19" s="1"/>
  <c r="GT5" i="19"/>
  <c r="GU5" i="19"/>
  <c r="GV5" i="19"/>
  <c r="GV62" i="19" s="1"/>
  <c r="GW5" i="19"/>
  <c r="GW62" i="19" s="1"/>
  <c r="GY5" i="19"/>
  <c r="GZ5" i="19"/>
  <c r="HA5" i="19"/>
  <c r="HA62" i="19" s="1"/>
  <c r="HB5" i="19"/>
  <c r="HC5" i="19"/>
  <c r="HD5" i="19"/>
  <c r="HE5" i="19"/>
  <c r="HE62" i="19" s="1"/>
  <c r="HF5" i="19"/>
  <c r="HG5" i="19"/>
  <c r="HH5" i="19"/>
  <c r="HI5" i="19"/>
  <c r="HI62" i="19" s="1"/>
  <c r="HJ5" i="19"/>
  <c r="HK5" i="19"/>
  <c r="HL5" i="19"/>
  <c r="HM5" i="19"/>
  <c r="HM62" i="19" s="1"/>
  <c r="HN5" i="19"/>
  <c r="HO5" i="19"/>
  <c r="HP5" i="19"/>
  <c r="HQ5" i="19"/>
  <c r="HQ62" i="19" s="1"/>
  <c r="HR5" i="19"/>
  <c r="HT5" i="19"/>
  <c r="HU5" i="19"/>
  <c r="HV5" i="19"/>
  <c r="HV62" i="19" s="1"/>
  <c r="HW5" i="19"/>
  <c r="HX5" i="19"/>
  <c r="HY5" i="19"/>
  <c r="HZ5" i="19"/>
  <c r="HZ62" i="19" s="1"/>
  <c r="IA5" i="19"/>
  <c r="IB5" i="19"/>
  <c r="IC5" i="19"/>
  <c r="ID5" i="19"/>
  <c r="ID62" i="19" s="1"/>
  <c r="IE5" i="19"/>
  <c r="IF5" i="19"/>
  <c r="IG5" i="19"/>
  <c r="IH5" i="19"/>
  <c r="IH62" i="19" s="1"/>
  <c r="II5" i="19"/>
  <c r="IJ5" i="19"/>
  <c r="IK5" i="19"/>
  <c r="IK62" i="19" s="1"/>
  <c r="IM5" i="19"/>
  <c r="IM62" i="19" s="1"/>
  <c r="IN5" i="19"/>
  <c r="IO5" i="19"/>
  <c r="IP5" i="19"/>
  <c r="IQ5" i="19"/>
  <c r="IQ62" i="19" s="1"/>
  <c r="IR5" i="19"/>
  <c r="IS5" i="19"/>
  <c r="IT5" i="19"/>
  <c r="IU5" i="19"/>
  <c r="IU62" i="19" s="1"/>
  <c r="IV5" i="19"/>
  <c r="IW5" i="19"/>
  <c r="IX5" i="19"/>
  <c r="IY5" i="19"/>
  <c r="IY62" i="19" s="1"/>
  <c r="IZ5" i="19"/>
  <c r="JA5" i="19"/>
  <c r="JC5" i="19"/>
  <c r="JD5" i="19"/>
  <c r="JD62" i="19" s="1"/>
  <c r="JF5" i="19"/>
  <c r="JF62" i="19" s="1"/>
  <c r="JG5" i="19"/>
  <c r="JH5" i="19"/>
  <c r="JI5" i="19"/>
  <c r="JI62" i="19" s="1"/>
  <c r="JJ5" i="19"/>
  <c r="JJ62" i="19" s="1"/>
  <c r="JK5" i="19"/>
  <c r="JL5" i="19"/>
  <c r="JM5" i="19"/>
  <c r="JM62" i="19" s="1"/>
  <c r="JN5" i="19"/>
  <c r="JN62" i="19" s="1"/>
  <c r="JO5" i="19"/>
  <c r="JQ5" i="19"/>
  <c r="JR5" i="19"/>
  <c r="JR62" i="19" s="1"/>
  <c r="JS5" i="19"/>
  <c r="JT5" i="19"/>
  <c r="JU5" i="19"/>
  <c r="JV5" i="19"/>
  <c r="JV62" i="19" s="1"/>
  <c r="JW5" i="19"/>
  <c r="JZ5" i="19"/>
  <c r="JY12" i="19"/>
  <c r="JY5" i="19" s="1"/>
  <c r="JY62" i="19" s="1"/>
  <c r="JX58" i="19"/>
  <c r="JX53" i="19" s="1"/>
  <c r="JX52" i="19"/>
  <c r="JX51" i="19" s="1"/>
  <c r="JX12" i="19"/>
  <c r="JX5" i="19" s="1"/>
  <c r="JP12" i="19"/>
  <c r="JP5" i="19" s="1"/>
  <c r="JE58" i="19"/>
  <c r="JE53" i="19" s="1"/>
  <c r="JE26" i="19"/>
  <c r="JE23" i="19" s="1"/>
  <c r="JE12" i="19"/>
  <c r="JE5" i="19" s="1"/>
  <c r="JB26" i="19"/>
  <c r="JB23" i="19" s="1"/>
  <c r="JB12" i="19"/>
  <c r="JB5" i="19" s="1"/>
  <c r="JB62" i="19" s="1"/>
  <c r="IL12" i="19"/>
  <c r="IL5" i="19" s="1"/>
  <c r="II25" i="19"/>
  <c r="II23" i="19" s="1"/>
  <c r="II52" i="19"/>
  <c r="II51" i="19" s="1"/>
  <c r="IH67" i="19"/>
  <c r="HU67" i="19"/>
  <c r="HS12" i="19"/>
  <c r="HS5" i="19" s="1"/>
  <c r="GX26" i="19"/>
  <c r="GX23" i="19" s="1"/>
  <c r="GX12" i="19"/>
  <c r="GX5" i="19" s="1"/>
  <c r="GX62" i="19" s="1"/>
  <c r="GH53" i="19"/>
  <c r="GH51" i="19"/>
  <c r="GG51" i="19"/>
  <c r="GH48" i="19"/>
  <c r="GH46" i="19"/>
  <c r="GH43" i="19"/>
  <c r="GH36" i="19"/>
  <c r="GH32" i="19"/>
  <c r="GH30" i="19"/>
  <c r="GH28" i="19"/>
  <c r="GH23" i="19"/>
  <c r="GH19" i="19"/>
  <c r="GH5" i="19"/>
  <c r="GG53" i="19"/>
  <c r="GG48" i="19"/>
  <c r="GG46" i="19"/>
  <c r="GG43" i="19"/>
  <c r="GG36" i="19"/>
  <c r="GG32" i="19"/>
  <c r="GF28" i="19"/>
  <c r="GG30" i="19"/>
  <c r="GG23" i="19"/>
  <c r="GG19" i="19"/>
  <c r="GF19" i="19"/>
  <c r="GG5" i="19"/>
  <c r="GC53" i="19"/>
  <c r="GD53" i="19"/>
  <c r="GE53" i="19"/>
  <c r="GF53" i="19"/>
  <c r="GB53" i="19"/>
  <c r="GC51" i="19"/>
  <c r="GD51" i="19"/>
  <c r="GE51" i="19"/>
  <c r="GF51" i="19"/>
  <c r="GB51" i="19"/>
  <c r="GC48" i="19"/>
  <c r="GD48" i="19"/>
  <c r="GE48" i="19"/>
  <c r="GF48" i="19"/>
  <c r="GB48" i="19"/>
  <c r="GC46" i="19"/>
  <c r="GD46" i="19"/>
  <c r="GE46" i="19"/>
  <c r="GF46" i="19"/>
  <c r="GB46" i="19"/>
  <c r="GC43" i="19"/>
  <c r="GD43" i="19"/>
  <c r="GE43" i="19"/>
  <c r="GF43" i="19"/>
  <c r="GC36" i="19"/>
  <c r="GD36" i="19"/>
  <c r="GE36" i="19"/>
  <c r="GF36" i="19"/>
  <c r="GC32" i="19"/>
  <c r="GD32" i="19"/>
  <c r="GE32" i="19"/>
  <c r="GF32" i="19"/>
  <c r="GF30" i="19"/>
  <c r="GE30" i="19"/>
  <c r="GD30" i="19"/>
  <c r="GC30" i="19"/>
  <c r="GG28" i="19"/>
  <c r="GE28" i="19"/>
  <c r="GD28" i="19"/>
  <c r="GC28" i="19"/>
  <c r="GC23" i="19"/>
  <c r="GD23" i="19"/>
  <c r="GE23" i="19"/>
  <c r="GF23" i="19"/>
  <c r="GD19" i="19"/>
  <c r="GE19" i="19"/>
  <c r="GC19" i="19"/>
  <c r="GC5" i="19"/>
  <c r="GF5" i="19"/>
  <c r="GE67" i="19"/>
  <c r="GE12" i="19"/>
  <c r="GE5" i="19" s="1"/>
  <c r="GD67" i="19"/>
  <c r="GD12" i="19"/>
  <c r="GD5" i="19" s="1"/>
  <c r="D53" i="19"/>
  <c r="E53" i="19"/>
  <c r="F53" i="19"/>
  <c r="G53" i="19"/>
  <c r="H53" i="19"/>
  <c r="I53" i="19"/>
  <c r="J53" i="19"/>
  <c r="K53" i="19"/>
  <c r="L53" i="19"/>
  <c r="M53" i="19"/>
  <c r="N53" i="19"/>
  <c r="O53" i="19"/>
  <c r="P53" i="19"/>
  <c r="Q53" i="19"/>
  <c r="R53" i="19"/>
  <c r="S53" i="19"/>
  <c r="T53" i="19"/>
  <c r="U53" i="19"/>
  <c r="V53" i="19"/>
  <c r="W53" i="19"/>
  <c r="X53" i="19"/>
  <c r="Y53" i="19"/>
  <c r="Z53" i="19"/>
  <c r="AA53" i="19"/>
  <c r="AB53" i="19"/>
  <c r="AC53" i="19"/>
  <c r="AD53" i="19"/>
  <c r="AE53" i="19"/>
  <c r="AF53" i="19"/>
  <c r="AG53" i="19"/>
  <c r="AH53" i="19"/>
  <c r="AI53" i="19"/>
  <c r="AJ53" i="19"/>
  <c r="AK53" i="19"/>
  <c r="AL53" i="19"/>
  <c r="AM53" i="19"/>
  <c r="AN53" i="19"/>
  <c r="AO53" i="19"/>
  <c r="AP53" i="19"/>
  <c r="AQ53" i="19"/>
  <c r="AR53" i="19"/>
  <c r="AS53" i="19"/>
  <c r="AT53" i="19"/>
  <c r="AU53" i="19"/>
  <c r="AV53" i="19"/>
  <c r="AW53" i="19"/>
  <c r="AX53" i="19"/>
  <c r="AY53" i="19"/>
  <c r="AZ53" i="19"/>
  <c r="BA53" i="19"/>
  <c r="BB53" i="19"/>
  <c r="BC53" i="19"/>
  <c r="BD53" i="19"/>
  <c r="BE53" i="19"/>
  <c r="BF53" i="19"/>
  <c r="BG53" i="19"/>
  <c r="BH53" i="19"/>
  <c r="BI53" i="19"/>
  <c r="BJ53" i="19"/>
  <c r="BK53" i="19"/>
  <c r="BL53" i="19"/>
  <c r="BM53" i="19"/>
  <c r="BN53" i="19"/>
  <c r="BO53" i="19"/>
  <c r="BP53" i="19"/>
  <c r="BQ53" i="19"/>
  <c r="BR53" i="19"/>
  <c r="BS53" i="19"/>
  <c r="BT53" i="19"/>
  <c r="BU53" i="19"/>
  <c r="BV53" i="19"/>
  <c r="BW53" i="19"/>
  <c r="BX53" i="19"/>
  <c r="BY53" i="19"/>
  <c r="BZ53" i="19"/>
  <c r="CA53" i="19"/>
  <c r="CB53" i="19"/>
  <c r="CC53" i="19"/>
  <c r="CD53" i="19"/>
  <c r="CE53" i="19"/>
  <c r="CF53" i="19"/>
  <c r="CG53" i="19"/>
  <c r="CH53" i="19"/>
  <c r="CI53" i="19"/>
  <c r="CJ53" i="19"/>
  <c r="CK53" i="19"/>
  <c r="CL53" i="19"/>
  <c r="CM53" i="19"/>
  <c r="CN53" i="19"/>
  <c r="CO53" i="19"/>
  <c r="CP53" i="19"/>
  <c r="CQ53" i="19"/>
  <c r="CR53" i="19"/>
  <c r="CS53" i="19"/>
  <c r="CT53" i="19"/>
  <c r="CU53" i="19"/>
  <c r="CV53" i="19"/>
  <c r="CW53" i="19"/>
  <c r="CX53" i="19"/>
  <c r="CY53" i="19"/>
  <c r="CZ53" i="19"/>
  <c r="DA53" i="19"/>
  <c r="DB53" i="19"/>
  <c r="DC53" i="19"/>
  <c r="DD53" i="19"/>
  <c r="DE53" i="19"/>
  <c r="DF53" i="19"/>
  <c r="DG53" i="19"/>
  <c r="DH53" i="19"/>
  <c r="DI53" i="19"/>
  <c r="DJ53" i="19"/>
  <c r="DK53" i="19"/>
  <c r="DL53" i="19"/>
  <c r="DM53" i="19"/>
  <c r="DN53" i="19"/>
  <c r="DO53" i="19"/>
  <c r="DP53" i="19"/>
  <c r="DQ53" i="19"/>
  <c r="DR53" i="19"/>
  <c r="DS53" i="19"/>
  <c r="DT53" i="19"/>
  <c r="DU53" i="19"/>
  <c r="DV53" i="19"/>
  <c r="DW53" i="19"/>
  <c r="DX53" i="19"/>
  <c r="DY53" i="19"/>
  <c r="DZ53" i="19"/>
  <c r="EA53" i="19"/>
  <c r="EB53" i="19"/>
  <c r="EC53" i="19"/>
  <c r="ED53" i="19"/>
  <c r="EE53" i="19"/>
  <c r="EF53" i="19"/>
  <c r="EH53" i="19"/>
  <c r="EI53" i="19"/>
  <c r="EJ53" i="19"/>
  <c r="EK53" i="19"/>
  <c r="EL53" i="19"/>
  <c r="EM53" i="19"/>
  <c r="EN53" i="19"/>
  <c r="EO53" i="19"/>
  <c r="EP53" i="19"/>
  <c r="EQ53" i="19"/>
  <c r="ER53" i="19"/>
  <c r="ES53" i="19"/>
  <c r="ET53" i="19"/>
  <c r="EU53" i="19"/>
  <c r="EV53" i="19"/>
  <c r="EW53" i="19"/>
  <c r="EX53" i="19"/>
  <c r="EY53" i="19"/>
  <c r="EZ53" i="19"/>
  <c r="FA53" i="19"/>
  <c r="FB53" i="19"/>
  <c r="FC53" i="19"/>
  <c r="FD53" i="19"/>
  <c r="FE53" i="19"/>
  <c r="FF53" i="19"/>
  <c r="FG53" i="19"/>
  <c r="FH53" i="19"/>
  <c r="FI53" i="19"/>
  <c r="FJ53" i="19"/>
  <c r="FK53" i="19"/>
  <c r="FL53" i="19"/>
  <c r="FM53" i="19"/>
  <c r="FN53" i="19"/>
  <c r="FO53" i="19"/>
  <c r="FP53" i="19"/>
  <c r="FQ53" i="19"/>
  <c r="FR53" i="19"/>
  <c r="FS53" i="19"/>
  <c r="FT53" i="19"/>
  <c r="FU53" i="19"/>
  <c r="FV53" i="19"/>
  <c r="FW53" i="19"/>
  <c r="FX53" i="19"/>
  <c r="FY53" i="19"/>
  <c r="FZ53" i="19"/>
  <c r="GA53" i="19"/>
  <c r="D51" i="19"/>
  <c r="E51" i="19"/>
  <c r="F51" i="19"/>
  <c r="G51" i="19"/>
  <c r="H51" i="19"/>
  <c r="I51" i="19"/>
  <c r="J51" i="19"/>
  <c r="K51" i="19"/>
  <c r="L51" i="19"/>
  <c r="M51" i="19"/>
  <c r="N51" i="19"/>
  <c r="O51" i="19"/>
  <c r="P51" i="19"/>
  <c r="Q51" i="19"/>
  <c r="R51" i="19"/>
  <c r="S51" i="19"/>
  <c r="T51" i="19"/>
  <c r="U51" i="19"/>
  <c r="V51" i="19"/>
  <c r="W51" i="19"/>
  <c r="X51" i="19"/>
  <c r="Y51" i="19"/>
  <c r="Z51" i="19"/>
  <c r="AB51" i="19"/>
  <c r="AC51" i="19"/>
  <c r="AD51" i="19"/>
  <c r="AE51" i="19"/>
  <c r="AF51" i="19"/>
  <c r="AG51" i="19"/>
  <c r="AH51" i="19"/>
  <c r="AI51" i="19"/>
  <c r="AJ51" i="19"/>
  <c r="AK51" i="19"/>
  <c r="AL51" i="19"/>
  <c r="AM51" i="19"/>
  <c r="AN51" i="19"/>
  <c r="AO51" i="19"/>
  <c r="AP51" i="19"/>
  <c r="AQ51" i="19"/>
  <c r="AR51" i="19"/>
  <c r="AS51" i="19"/>
  <c r="AT51" i="19"/>
  <c r="AU51" i="19"/>
  <c r="AV51" i="19"/>
  <c r="AW51" i="19"/>
  <c r="AX51" i="19"/>
  <c r="AY51" i="19"/>
  <c r="AZ51" i="19"/>
  <c r="BA51" i="19"/>
  <c r="BB51" i="19"/>
  <c r="BC51" i="19"/>
  <c r="BD51" i="19"/>
  <c r="BE51" i="19"/>
  <c r="BF51" i="19"/>
  <c r="BG51" i="19"/>
  <c r="BH51" i="19"/>
  <c r="BI51" i="19"/>
  <c r="BJ51" i="19"/>
  <c r="BK51" i="19"/>
  <c r="BL51" i="19"/>
  <c r="BM51" i="19"/>
  <c r="BN51" i="19"/>
  <c r="BO51" i="19"/>
  <c r="BP51" i="19"/>
  <c r="BQ51" i="19"/>
  <c r="BR51" i="19"/>
  <c r="BS51" i="19"/>
  <c r="BT51" i="19"/>
  <c r="BU51" i="19"/>
  <c r="BV51" i="19"/>
  <c r="BW51" i="19"/>
  <c r="BX51" i="19"/>
  <c r="BY51" i="19"/>
  <c r="BZ51" i="19"/>
  <c r="CA51" i="19"/>
  <c r="CB51" i="19"/>
  <c r="CC51" i="19"/>
  <c r="CD51" i="19"/>
  <c r="CE51" i="19"/>
  <c r="CF51" i="19"/>
  <c r="CG51" i="19"/>
  <c r="CH51" i="19"/>
  <c r="CI51" i="19"/>
  <c r="CJ51" i="19"/>
  <c r="CK51" i="19"/>
  <c r="CL51" i="19"/>
  <c r="CM51" i="19"/>
  <c r="CN51" i="19"/>
  <c r="CO51" i="19"/>
  <c r="CP51" i="19"/>
  <c r="CQ51" i="19"/>
  <c r="CR51" i="19"/>
  <c r="CS51" i="19"/>
  <c r="CT51" i="19"/>
  <c r="CU51" i="19"/>
  <c r="CV51" i="19"/>
  <c r="CW51" i="19"/>
  <c r="CX51" i="19"/>
  <c r="CY51" i="19"/>
  <c r="CZ51" i="19"/>
  <c r="DA51" i="19"/>
  <c r="DB51" i="19"/>
  <c r="DC51" i="19"/>
  <c r="DD51" i="19"/>
  <c r="DE51" i="19"/>
  <c r="DF51" i="19"/>
  <c r="DG51" i="19"/>
  <c r="DH51" i="19"/>
  <c r="DI51" i="19"/>
  <c r="DJ51" i="19"/>
  <c r="DK51" i="19"/>
  <c r="DL51" i="19"/>
  <c r="DM51" i="19"/>
  <c r="DN51" i="19"/>
  <c r="DO51" i="19"/>
  <c r="DP51" i="19"/>
  <c r="DQ51" i="19"/>
  <c r="DR51" i="19"/>
  <c r="DS51" i="19"/>
  <c r="DT51" i="19"/>
  <c r="DU51" i="19"/>
  <c r="DV51" i="19"/>
  <c r="DW51" i="19"/>
  <c r="DX51" i="19"/>
  <c r="DY51" i="19"/>
  <c r="DZ51" i="19"/>
  <c r="EA51" i="19"/>
  <c r="EB51" i="19"/>
  <c r="EC51" i="19"/>
  <c r="ED51" i="19"/>
  <c r="EE51" i="19"/>
  <c r="EF51" i="19"/>
  <c r="EG51" i="19"/>
  <c r="EH51" i="19"/>
  <c r="EI51" i="19"/>
  <c r="EJ51" i="19"/>
  <c r="EK51" i="19"/>
  <c r="EL51" i="19"/>
  <c r="EM51" i="19"/>
  <c r="EN51" i="19"/>
  <c r="EO51" i="19"/>
  <c r="EP51" i="19"/>
  <c r="EQ51" i="19"/>
  <c r="ER51" i="19"/>
  <c r="ES51" i="19"/>
  <c r="ET51" i="19"/>
  <c r="EU51" i="19"/>
  <c r="EV51" i="19"/>
  <c r="EW51" i="19"/>
  <c r="EX51" i="19"/>
  <c r="EY51" i="19"/>
  <c r="EZ51" i="19"/>
  <c r="FA51" i="19"/>
  <c r="FB51" i="19"/>
  <c r="FC51" i="19"/>
  <c r="FD51" i="19"/>
  <c r="FE51" i="19"/>
  <c r="FF51" i="19"/>
  <c r="FG51" i="19"/>
  <c r="FH51" i="19"/>
  <c r="FI51" i="19"/>
  <c r="FJ51" i="19"/>
  <c r="FK51" i="19"/>
  <c r="FL51" i="19"/>
  <c r="FM51" i="19"/>
  <c r="FN51" i="19"/>
  <c r="FO51" i="19"/>
  <c r="FP51" i="19"/>
  <c r="FQ51" i="19"/>
  <c r="FR51" i="19"/>
  <c r="FS51" i="19"/>
  <c r="FT51" i="19"/>
  <c r="FU51" i="19"/>
  <c r="FV51" i="19"/>
  <c r="FW51" i="19"/>
  <c r="FX51" i="19"/>
  <c r="FY51" i="19"/>
  <c r="FZ51" i="19"/>
  <c r="GA51" i="19"/>
  <c r="D48" i="19"/>
  <c r="E48" i="19"/>
  <c r="F48" i="19"/>
  <c r="G48" i="19"/>
  <c r="H48" i="19"/>
  <c r="I48" i="19"/>
  <c r="J48" i="19"/>
  <c r="K48" i="19"/>
  <c r="L48" i="19"/>
  <c r="M48" i="19"/>
  <c r="N48" i="19"/>
  <c r="O48" i="19"/>
  <c r="P48" i="19"/>
  <c r="Q48" i="19"/>
  <c r="R48" i="19"/>
  <c r="S48" i="19"/>
  <c r="T48" i="19"/>
  <c r="U48" i="19"/>
  <c r="V48" i="19"/>
  <c r="W48" i="19"/>
  <c r="X48" i="19"/>
  <c r="Y48" i="19"/>
  <c r="Z48" i="19"/>
  <c r="AA48" i="19"/>
  <c r="AB48" i="19"/>
  <c r="AC48" i="19"/>
  <c r="AD48" i="19"/>
  <c r="AE48" i="19"/>
  <c r="AF48" i="19"/>
  <c r="AG48" i="19"/>
  <c r="AH48" i="19"/>
  <c r="AI48" i="19"/>
  <c r="AJ48" i="19"/>
  <c r="AK48" i="19"/>
  <c r="AL48" i="19"/>
  <c r="AM48" i="19"/>
  <c r="AN48" i="19"/>
  <c r="AO48" i="19"/>
  <c r="AP48" i="19"/>
  <c r="AQ48" i="19"/>
  <c r="AR48" i="19"/>
  <c r="AS48" i="19"/>
  <c r="AT48" i="19"/>
  <c r="AU48" i="19"/>
  <c r="AV48" i="19"/>
  <c r="AW48" i="19"/>
  <c r="AX48" i="19"/>
  <c r="AY48" i="19"/>
  <c r="AZ48" i="19"/>
  <c r="BA48" i="19"/>
  <c r="BB48" i="19"/>
  <c r="BC48" i="19"/>
  <c r="BD48" i="19"/>
  <c r="BE48" i="19"/>
  <c r="BF48" i="19"/>
  <c r="BG48" i="19"/>
  <c r="BH48" i="19"/>
  <c r="BI48" i="19"/>
  <c r="BJ48" i="19"/>
  <c r="BK48" i="19"/>
  <c r="BL48" i="19"/>
  <c r="BM48" i="19"/>
  <c r="BN48" i="19"/>
  <c r="BO48" i="19"/>
  <c r="BP48" i="19"/>
  <c r="BQ48" i="19"/>
  <c r="BR48" i="19"/>
  <c r="BS48" i="19"/>
  <c r="BT48" i="19"/>
  <c r="BU48" i="19"/>
  <c r="BV48" i="19"/>
  <c r="BW48" i="19"/>
  <c r="BX48" i="19"/>
  <c r="BY48" i="19"/>
  <c r="BZ48" i="19"/>
  <c r="CA48" i="19"/>
  <c r="CB48" i="19"/>
  <c r="CC48" i="19"/>
  <c r="CD48" i="19"/>
  <c r="CE48" i="19"/>
  <c r="CF48" i="19"/>
  <c r="CG48" i="19"/>
  <c r="CH48" i="19"/>
  <c r="CI48" i="19"/>
  <c r="CJ48" i="19"/>
  <c r="CK48" i="19"/>
  <c r="CL48" i="19"/>
  <c r="CM48" i="19"/>
  <c r="CN48" i="19"/>
  <c r="CO48" i="19"/>
  <c r="CP48" i="19"/>
  <c r="CQ48" i="19"/>
  <c r="CR48" i="19"/>
  <c r="CS48" i="19"/>
  <c r="CT48" i="19"/>
  <c r="CU48" i="19"/>
  <c r="CV48" i="19"/>
  <c r="CW48" i="19"/>
  <c r="CX48" i="19"/>
  <c r="CY48" i="19"/>
  <c r="CZ48" i="19"/>
  <c r="DA48" i="19"/>
  <c r="DB48" i="19"/>
  <c r="DC48" i="19"/>
  <c r="DD48" i="19"/>
  <c r="DE48" i="19"/>
  <c r="DF48" i="19"/>
  <c r="DG48" i="19"/>
  <c r="DH48" i="19"/>
  <c r="DI48" i="19"/>
  <c r="DJ48" i="19"/>
  <c r="DK48" i="19"/>
  <c r="DL48" i="19"/>
  <c r="DM48" i="19"/>
  <c r="DN48" i="19"/>
  <c r="DO48" i="19"/>
  <c r="DP48" i="19"/>
  <c r="DQ48" i="19"/>
  <c r="DR48" i="19"/>
  <c r="DS48" i="19"/>
  <c r="DT48" i="19"/>
  <c r="DU48" i="19"/>
  <c r="DV48" i="19"/>
  <c r="DW48" i="19"/>
  <c r="DX48" i="19"/>
  <c r="DY48" i="19"/>
  <c r="DZ48" i="19"/>
  <c r="EA48" i="19"/>
  <c r="EB48" i="19"/>
  <c r="EC48" i="19"/>
  <c r="ED48" i="19"/>
  <c r="EE48" i="19"/>
  <c r="EF48" i="19"/>
  <c r="EG48" i="19"/>
  <c r="EH48" i="19"/>
  <c r="EI48" i="19"/>
  <c r="EJ48" i="19"/>
  <c r="EK48" i="19"/>
  <c r="EL48" i="19"/>
  <c r="EM48" i="19"/>
  <c r="EN48" i="19"/>
  <c r="EO48" i="19"/>
  <c r="EP48" i="19"/>
  <c r="EQ48" i="19"/>
  <c r="ER48" i="19"/>
  <c r="ES48" i="19"/>
  <c r="ET48" i="19"/>
  <c r="EU48" i="19"/>
  <c r="EV48" i="19"/>
  <c r="EW48" i="19"/>
  <c r="EX48" i="19"/>
  <c r="EY48" i="19"/>
  <c r="EZ48" i="19"/>
  <c r="FA48" i="19"/>
  <c r="FB48" i="19"/>
  <c r="FC48" i="19"/>
  <c r="FD48" i="19"/>
  <c r="FE48" i="19"/>
  <c r="FF48" i="19"/>
  <c r="FG48" i="19"/>
  <c r="FH48" i="19"/>
  <c r="FI48" i="19"/>
  <c r="FJ48" i="19"/>
  <c r="FK48" i="19"/>
  <c r="FL48" i="19"/>
  <c r="FM48" i="19"/>
  <c r="FN48" i="19"/>
  <c r="FO48" i="19"/>
  <c r="FP48" i="19"/>
  <c r="FQ48" i="19"/>
  <c r="FR48" i="19"/>
  <c r="FS48" i="19"/>
  <c r="FT48" i="19"/>
  <c r="FU48" i="19"/>
  <c r="FV48" i="19"/>
  <c r="FW48" i="19"/>
  <c r="FX48" i="19"/>
  <c r="FY48" i="19"/>
  <c r="FZ48" i="19"/>
  <c r="GA48" i="19"/>
  <c r="C48" i="19"/>
  <c r="D46" i="19"/>
  <c r="E46" i="19"/>
  <c r="F46" i="19"/>
  <c r="G46" i="19"/>
  <c r="H46" i="19"/>
  <c r="I46" i="19"/>
  <c r="J46" i="19"/>
  <c r="K46" i="19"/>
  <c r="L46" i="19"/>
  <c r="M46" i="19"/>
  <c r="N46" i="19"/>
  <c r="O46" i="19"/>
  <c r="P46" i="19"/>
  <c r="Q46" i="19"/>
  <c r="R46" i="19"/>
  <c r="S46" i="19"/>
  <c r="T46" i="19"/>
  <c r="U46" i="19"/>
  <c r="V46" i="19"/>
  <c r="W46" i="19"/>
  <c r="X46" i="19"/>
  <c r="Y46" i="19"/>
  <c r="Z46" i="19"/>
  <c r="AA46" i="19"/>
  <c r="AB46" i="19"/>
  <c r="AC46" i="19"/>
  <c r="AD46" i="19"/>
  <c r="AE46" i="19"/>
  <c r="AF46" i="19"/>
  <c r="AG46" i="19"/>
  <c r="AH46" i="19"/>
  <c r="AI46" i="19"/>
  <c r="AJ46" i="19"/>
  <c r="AK46" i="19"/>
  <c r="AL46" i="19"/>
  <c r="AM46" i="19"/>
  <c r="AN46" i="19"/>
  <c r="AO46" i="19"/>
  <c r="AP46" i="19"/>
  <c r="AQ46" i="19"/>
  <c r="AR46" i="19"/>
  <c r="AS46" i="19"/>
  <c r="AT46" i="19"/>
  <c r="AU46" i="19"/>
  <c r="AV46" i="19"/>
  <c r="AW46" i="19"/>
  <c r="AX46" i="19"/>
  <c r="AY46" i="19"/>
  <c r="AZ46" i="19"/>
  <c r="BA46" i="19"/>
  <c r="BB46" i="19"/>
  <c r="BC46" i="19"/>
  <c r="BD46" i="19"/>
  <c r="BE46" i="19"/>
  <c r="BF46" i="19"/>
  <c r="BG46" i="19"/>
  <c r="BH46" i="19"/>
  <c r="BI46" i="19"/>
  <c r="BJ46" i="19"/>
  <c r="BK46" i="19"/>
  <c r="BL46" i="19"/>
  <c r="BM46" i="19"/>
  <c r="BN46" i="19"/>
  <c r="BO46" i="19"/>
  <c r="BP46" i="19"/>
  <c r="BQ46" i="19"/>
  <c r="BR46" i="19"/>
  <c r="BS46" i="19"/>
  <c r="BT46" i="19"/>
  <c r="BU46" i="19"/>
  <c r="BV46" i="19"/>
  <c r="BW46" i="19"/>
  <c r="BX46" i="19"/>
  <c r="BY46" i="19"/>
  <c r="BZ46" i="19"/>
  <c r="CA46" i="19"/>
  <c r="CB46" i="19"/>
  <c r="CC46" i="19"/>
  <c r="CD46" i="19"/>
  <c r="CE46" i="19"/>
  <c r="CF46" i="19"/>
  <c r="CG46" i="19"/>
  <c r="CH46" i="19"/>
  <c r="CI46" i="19"/>
  <c r="CJ46" i="19"/>
  <c r="CK46" i="19"/>
  <c r="CL46" i="19"/>
  <c r="CM46" i="19"/>
  <c r="CN46" i="19"/>
  <c r="CO46" i="19"/>
  <c r="CP46" i="19"/>
  <c r="CQ46" i="19"/>
  <c r="CR46" i="19"/>
  <c r="CS46" i="19"/>
  <c r="CT46" i="19"/>
  <c r="CU46" i="19"/>
  <c r="CV46" i="19"/>
  <c r="CW46" i="19"/>
  <c r="CX46" i="19"/>
  <c r="CY46" i="19"/>
  <c r="CZ46" i="19"/>
  <c r="DA46" i="19"/>
  <c r="DB46" i="19"/>
  <c r="DC46" i="19"/>
  <c r="DD46" i="19"/>
  <c r="DE46" i="19"/>
  <c r="DF46" i="19"/>
  <c r="DG46" i="19"/>
  <c r="DH46" i="19"/>
  <c r="DI46" i="19"/>
  <c r="DJ46" i="19"/>
  <c r="DK46" i="19"/>
  <c r="DL46" i="19"/>
  <c r="DM46" i="19"/>
  <c r="DN46" i="19"/>
  <c r="DO46" i="19"/>
  <c r="DP46" i="19"/>
  <c r="DQ46" i="19"/>
  <c r="DR46" i="19"/>
  <c r="DS46" i="19"/>
  <c r="DT46" i="19"/>
  <c r="DU46" i="19"/>
  <c r="DV46" i="19"/>
  <c r="DW46" i="19"/>
  <c r="DX46" i="19"/>
  <c r="DY46" i="19"/>
  <c r="DZ46" i="19"/>
  <c r="EA46" i="19"/>
  <c r="EB46" i="19"/>
  <c r="EC46" i="19"/>
  <c r="ED46" i="19"/>
  <c r="EE46" i="19"/>
  <c r="EF46" i="19"/>
  <c r="EG46" i="19"/>
  <c r="EH46" i="19"/>
  <c r="EI46" i="19"/>
  <c r="EJ46" i="19"/>
  <c r="EK46" i="19"/>
  <c r="EL46" i="19"/>
  <c r="EM46" i="19"/>
  <c r="EN46" i="19"/>
  <c r="EO46" i="19"/>
  <c r="EP46" i="19"/>
  <c r="EQ46" i="19"/>
  <c r="ER46" i="19"/>
  <c r="ES46" i="19"/>
  <c r="ET46" i="19"/>
  <c r="EU46" i="19"/>
  <c r="EV46" i="19"/>
  <c r="EW46" i="19"/>
  <c r="EX46" i="19"/>
  <c r="EY46" i="19"/>
  <c r="EZ46" i="19"/>
  <c r="FA46" i="19"/>
  <c r="FB46" i="19"/>
  <c r="FC46" i="19"/>
  <c r="FD46" i="19"/>
  <c r="FE46" i="19"/>
  <c r="FF46" i="19"/>
  <c r="FG46" i="19"/>
  <c r="FH46" i="19"/>
  <c r="FI46" i="19"/>
  <c r="FJ46" i="19"/>
  <c r="FK46" i="19"/>
  <c r="FL46" i="19"/>
  <c r="FM46" i="19"/>
  <c r="FN46" i="19"/>
  <c r="FO46" i="19"/>
  <c r="FP46" i="19"/>
  <c r="FQ46" i="19"/>
  <c r="FR46" i="19"/>
  <c r="FS46" i="19"/>
  <c r="FT46" i="19"/>
  <c r="FU46" i="19"/>
  <c r="FV46" i="19"/>
  <c r="FW46" i="19"/>
  <c r="FX46" i="19"/>
  <c r="FY46" i="19"/>
  <c r="FZ46" i="19"/>
  <c r="GA46" i="19"/>
  <c r="C46" i="19"/>
  <c r="D43" i="19"/>
  <c r="E43" i="19"/>
  <c r="F43" i="19"/>
  <c r="G43" i="19"/>
  <c r="H43" i="19"/>
  <c r="I43" i="19"/>
  <c r="J43" i="19"/>
  <c r="K43" i="19"/>
  <c r="L43" i="19"/>
  <c r="M43" i="19"/>
  <c r="N43" i="19"/>
  <c r="O43" i="19"/>
  <c r="P43" i="19"/>
  <c r="Q43" i="19"/>
  <c r="R43" i="19"/>
  <c r="S43" i="19"/>
  <c r="T43" i="19"/>
  <c r="U43" i="19"/>
  <c r="V43" i="19"/>
  <c r="W43" i="19"/>
  <c r="X43" i="19"/>
  <c r="Y43" i="19"/>
  <c r="Z43" i="19"/>
  <c r="AA43" i="19"/>
  <c r="AB43" i="19"/>
  <c r="AC43" i="19"/>
  <c r="AD43" i="19"/>
  <c r="AE43" i="19"/>
  <c r="AF43" i="19"/>
  <c r="AG43" i="19"/>
  <c r="AH43" i="19"/>
  <c r="AI43" i="19"/>
  <c r="AJ43" i="19"/>
  <c r="AK43" i="19"/>
  <c r="AL43" i="19"/>
  <c r="AM43" i="19"/>
  <c r="AN43" i="19"/>
  <c r="AO43" i="19"/>
  <c r="AP43" i="19"/>
  <c r="AQ43" i="19"/>
  <c r="AR43" i="19"/>
  <c r="AS43" i="19"/>
  <c r="AT43" i="19"/>
  <c r="AU43" i="19"/>
  <c r="AV43" i="19"/>
  <c r="AW43" i="19"/>
  <c r="AX43" i="19"/>
  <c r="AY43" i="19"/>
  <c r="AZ43" i="19"/>
  <c r="BA43" i="19"/>
  <c r="BB43" i="19"/>
  <c r="BC43" i="19"/>
  <c r="BD43" i="19"/>
  <c r="BE43" i="19"/>
  <c r="BF43" i="19"/>
  <c r="BG43" i="19"/>
  <c r="BH43" i="19"/>
  <c r="BI43" i="19"/>
  <c r="BJ43" i="19"/>
  <c r="BK43" i="19"/>
  <c r="BL43" i="19"/>
  <c r="BM43" i="19"/>
  <c r="BN43" i="19"/>
  <c r="BO43" i="19"/>
  <c r="BP43" i="19"/>
  <c r="BQ43" i="19"/>
  <c r="BR43" i="19"/>
  <c r="BS43" i="19"/>
  <c r="BT43" i="19"/>
  <c r="BU43" i="19"/>
  <c r="BV43" i="19"/>
  <c r="BW43" i="19"/>
  <c r="BX43" i="19"/>
  <c r="BY43" i="19"/>
  <c r="BZ43" i="19"/>
  <c r="CA43" i="19"/>
  <c r="CB43" i="19"/>
  <c r="CC43" i="19"/>
  <c r="CD43" i="19"/>
  <c r="CE43" i="19"/>
  <c r="CF43" i="19"/>
  <c r="CG43" i="19"/>
  <c r="CH43" i="19"/>
  <c r="CI43" i="19"/>
  <c r="CJ43" i="19"/>
  <c r="CK43" i="19"/>
  <c r="CL43" i="19"/>
  <c r="CM43" i="19"/>
  <c r="CN43" i="19"/>
  <c r="CO43" i="19"/>
  <c r="CP43" i="19"/>
  <c r="CQ43" i="19"/>
  <c r="CR43" i="19"/>
  <c r="CS43" i="19"/>
  <c r="CT43" i="19"/>
  <c r="CU43" i="19"/>
  <c r="CV43" i="19"/>
  <c r="CW43" i="19"/>
  <c r="CX43" i="19"/>
  <c r="CY43" i="19"/>
  <c r="CZ43" i="19"/>
  <c r="DA43" i="19"/>
  <c r="DB43" i="19"/>
  <c r="DC43" i="19"/>
  <c r="DD43" i="19"/>
  <c r="DE43" i="19"/>
  <c r="DF43" i="19"/>
  <c r="DG43" i="19"/>
  <c r="DH43" i="19"/>
  <c r="DI43" i="19"/>
  <c r="DJ43" i="19"/>
  <c r="DK43" i="19"/>
  <c r="DL43" i="19"/>
  <c r="DM43" i="19"/>
  <c r="DN43" i="19"/>
  <c r="DO43" i="19"/>
  <c r="DP43" i="19"/>
  <c r="DQ43" i="19"/>
  <c r="DR43" i="19"/>
  <c r="DS43" i="19"/>
  <c r="DT43" i="19"/>
  <c r="DU43" i="19"/>
  <c r="DV43" i="19"/>
  <c r="DW43" i="19"/>
  <c r="DX43" i="19"/>
  <c r="DY43" i="19"/>
  <c r="DZ43" i="19"/>
  <c r="EA43" i="19"/>
  <c r="EB43" i="19"/>
  <c r="EC43" i="19"/>
  <c r="ED43" i="19"/>
  <c r="EE43" i="19"/>
  <c r="EF43" i="19"/>
  <c r="EG43" i="19"/>
  <c r="EH43" i="19"/>
  <c r="EI43" i="19"/>
  <c r="EJ43" i="19"/>
  <c r="EK43" i="19"/>
  <c r="EL43" i="19"/>
  <c r="EM43" i="19"/>
  <c r="EN43" i="19"/>
  <c r="EO43" i="19"/>
  <c r="EP43" i="19"/>
  <c r="EQ43" i="19"/>
  <c r="ER43" i="19"/>
  <c r="ES43" i="19"/>
  <c r="ET43" i="19"/>
  <c r="EU43" i="19"/>
  <c r="EV43" i="19"/>
  <c r="EW43" i="19"/>
  <c r="EX43" i="19"/>
  <c r="EY43" i="19"/>
  <c r="EZ43" i="19"/>
  <c r="FA43" i="19"/>
  <c r="FB43" i="19"/>
  <c r="FC43" i="19"/>
  <c r="FD43" i="19"/>
  <c r="FE43" i="19"/>
  <c r="FF43" i="19"/>
  <c r="FG43" i="19"/>
  <c r="FH43" i="19"/>
  <c r="FI43" i="19"/>
  <c r="FJ43" i="19"/>
  <c r="FK43" i="19"/>
  <c r="FL43" i="19"/>
  <c r="FM43" i="19"/>
  <c r="FN43" i="19"/>
  <c r="FO43" i="19"/>
  <c r="FP43" i="19"/>
  <c r="FQ43" i="19"/>
  <c r="FR43" i="19"/>
  <c r="FS43" i="19"/>
  <c r="FT43" i="19"/>
  <c r="FU43" i="19"/>
  <c r="FV43" i="19"/>
  <c r="FW43" i="19"/>
  <c r="FX43" i="19"/>
  <c r="FY43" i="19"/>
  <c r="FZ43" i="19"/>
  <c r="GA43" i="19"/>
  <c r="GB43" i="19"/>
  <c r="D36" i="19"/>
  <c r="E36" i="19"/>
  <c r="F36" i="19"/>
  <c r="G36" i="19"/>
  <c r="H36" i="19"/>
  <c r="I36" i="19"/>
  <c r="J36" i="19"/>
  <c r="K36" i="19"/>
  <c r="L36" i="19"/>
  <c r="M36" i="19"/>
  <c r="N36" i="19"/>
  <c r="O36" i="19"/>
  <c r="P36" i="19"/>
  <c r="Q36" i="19"/>
  <c r="R36" i="19"/>
  <c r="S36" i="19"/>
  <c r="T36" i="19"/>
  <c r="U36" i="19"/>
  <c r="V36" i="19"/>
  <c r="W36" i="19"/>
  <c r="X36" i="19"/>
  <c r="Y36" i="19"/>
  <c r="Z36" i="19"/>
  <c r="AA36" i="19"/>
  <c r="AB36" i="19"/>
  <c r="AC36" i="19"/>
  <c r="AD36" i="19"/>
  <c r="AE36" i="19"/>
  <c r="AF36" i="19"/>
  <c r="AG36" i="19"/>
  <c r="AH36" i="19"/>
  <c r="AI36" i="19"/>
  <c r="AJ36" i="19"/>
  <c r="AK36" i="19"/>
  <c r="AL36" i="19"/>
  <c r="AM36" i="19"/>
  <c r="AN36" i="19"/>
  <c r="AO36" i="19"/>
  <c r="AP36" i="19"/>
  <c r="AQ36" i="19"/>
  <c r="AR36" i="19"/>
  <c r="AS36" i="19"/>
  <c r="AT36" i="19"/>
  <c r="AU36" i="19"/>
  <c r="AV36" i="19"/>
  <c r="AW36" i="19"/>
  <c r="AX36" i="19"/>
  <c r="AY36" i="19"/>
  <c r="AZ36" i="19"/>
  <c r="BA36" i="19"/>
  <c r="BB36" i="19"/>
  <c r="BC36" i="19"/>
  <c r="BD36" i="19"/>
  <c r="BE36" i="19"/>
  <c r="BF36" i="19"/>
  <c r="BG36" i="19"/>
  <c r="BH36" i="19"/>
  <c r="BI36" i="19"/>
  <c r="BJ36" i="19"/>
  <c r="BK36" i="19"/>
  <c r="BL36" i="19"/>
  <c r="BM36" i="19"/>
  <c r="BN36" i="19"/>
  <c r="BO36" i="19"/>
  <c r="BP36" i="19"/>
  <c r="BQ36" i="19"/>
  <c r="BR36" i="19"/>
  <c r="BS36" i="19"/>
  <c r="BT36" i="19"/>
  <c r="BU36" i="19"/>
  <c r="BV36" i="19"/>
  <c r="BW36" i="19"/>
  <c r="BX36" i="19"/>
  <c r="BY36" i="19"/>
  <c r="BZ36" i="19"/>
  <c r="CA36" i="19"/>
  <c r="CB36" i="19"/>
  <c r="CC36" i="19"/>
  <c r="CD36" i="19"/>
  <c r="CE36" i="19"/>
  <c r="CF36" i="19"/>
  <c r="CG36" i="19"/>
  <c r="CH36" i="19"/>
  <c r="CI36" i="19"/>
  <c r="CJ36" i="19"/>
  <c r="CK36" i="19"/>
  <c r="CL36" i="19"/>
  <c r="CM36" i="19"/>
  <c r="CN36" i="19"/>
  <c r="CO36" i="19"/>
  <c r="CP36" i="19"/>
  <c r="CQ36" i="19"/>
  <c r="CR36" i="19"/>
  <c r="CS36" i="19"/>
  <c r="CT36" i="19"/>
  <c r="CU36" i="19"/>
  <c r="CV36" i="19"/>
  <c r="CW36" i="19"/>
  <c r="CX36" i="19"/>
  <c r="CY36" i="19"/>
  <c r="CZ36" i="19"/>
  <c r="DA36" i="19"/>
  <c r="DB36" i="19"/>
  <c r="DC36" i="19"/>
  <c r="DD36" i="19"/>
  <c r="DE36" i="19"/>
  <c r="DF36" i="19"/>
  <c r="DG36" i="19"/>
  <c r="DH36" i="19"/>
  <c r="DI36" i="19"/>
  <c r="DJ36" i="19"/>
  <c r="DK36" i="19"/>
  <c r="DL36" i="19"/>
  <c r="DM36" i="19"/>
  <c r="DN36" i="19"/>
  <c r="DO36" i="19"/>
  <c r="DP36" i="19"/>
  <c r="DQ36" i="19"/>
  <c r="DR36" i="19"/>
  <c r="DS36" i="19"/>
  <c r="DT36" i="19"/>
  <c r="DU36" i="19"/>
  <c r="DV36" i="19"/>
  <c r="DW36" i="19"/>
  <c r="DX36" i="19"/>
  <c r="DY36" i="19"/>
  <c r="DZ36" i="19"/>
  <c r="EA36" i="19"/>
  <c r="EB36" i="19"/>
  <c r="EC36" i="19"/>
  <c r="ED36" i="19"/>
  <c r="EE36" i="19"/>
  <c r="EF36" i="19"/>
  <c r="EG36" i="19"/>
  <c r="EH36" i="19"/>
  <c r="EI36" i="19"/>
  <c r="EJ36" i="19"/>
  <c r="EK36" i="19"/>
  <c r="EL36" i="19"/>
  <c r="EM36" i="19"/>
  <c r="EN36" i="19"/>
  <c r="EO36" i="19"/>
  <c r="EP36" i="19"/>
  <c r="EQ36" i="19"/>
  <c r="ER36" i="19"/>
  <c r="ES36" i="19"/>
  <c r="ET36" i="19"/>
  <c r="EU36" i="19"/>
  <c r="EV36" i="19"/>
  <c r="EW36" i="19"/>
  <c r="EX36" i="19"/>
  <c r="EY36" i="19"/>
  <c r="EZ36" i="19"/>
  <c r="FA36" i="19"/>
  <c r="FB36" i="19"/>
  <c r="FC36" i="19"/>
  <c r="FD36" i="19"/>
  <c r="FE36" i="19"/>
  <c r="FF36" i="19"/>
  <c r="FG36" i="19"/>
  <c r="FH36" i="19"/>
  <c r="FI36" i="19"/>
  <c r="FJ36" i="19"/>
  <c r="FK36" i="19"/>
  <c r="FL36" i="19"/>
  <c r="FM36" i="19"/>
  <c r="FN36" i="19"/>
  <c r="FO36" i="19"/>
  <c r="FP36" i="19"/>
  <c r="FQ36" i="19"/>
  <c r="FR36" i="19"/>
  <c r="FS36" i="19"/>
  <c r="FT36" i="19"/>
  <c r="FU36" i="19"/>
  <c r="FV36" i="19"/>
  <c r="FW36" i="19"/>
  <c r="FX36" i="19"/>
  <c r="FY36" i="19"/>
  <c r="FZ36" i="19"/>
  <c r="GA36" i="19"/>
  <c r="GB36" i="19"/>
  <c r="D32" i="19"/>
  <c r="E32" i="19"/>
  <c r="F32" i="19"/>
  <c r="G32" i="19"/>
  <c r="H32" i="19"/>
  <c r="I32" i="19"/>
  <c r="J32" i="19"/>
  <c r="K32" i="19"/>
  <c r="L32" i="19"/>
  <c r="M32" i="19"/>
  <c r="N32" i="19"/>
  <c r="O32" i="19"/>
  <c r="P32" i="19"/>
  <c r="Q32" i="19"/>
  <c r="R32" i="19"/>
  <c r="S32" i="19"/>
  <c r="T32" i="19"/>
  <c r="U32" i="19"/>
  <c r="V32" i="19"/>
  <c r="W32" i="19"/>
  <c r="X32" i="19"/>
  <c r="Y32" i="19"/>
  <c r="Z32" i="19"/>
  <c r="AA32" i="19"/>
  <c r="AB32" i="19"/>
  <c r="AC32" i="19"/>
  <c r="AD32" i="19"/>
  <c r="AE32" i="19"/>
  <c r="AF32" i="19"/>
  <c r="AG32" i="19"/>
  <c r="AH32" i="19"/>
  <c r="AI32" i="19"/>
  <c r="AJ32" i="19"/>
  <c r="AK32" i="19"/>
  <c r="AL32" i="19"/>
  <c r="AM32" i="19"/>
  <c r="AN32" i="19"/>
  <c r="AO32" i="19"/>
  <c r="AP32" i="19"/>
  <c r="AQ32" i="19"/>
  <c r="AR32" i="19"/>
  <c r="AS32" i="19"/>
  <c r="AT32" i="19"/>
  <c r="AU32" i="19"/>
  <c r="AW32" i="19"/>
  <c r="AX32" i="19"/>
  <c r="AY32" i="19"/>
  <c r="AZ32" i="19"/>
  <c r="BA32" i="19"/>
  <c r="BB32" i="19"/>
  <c r="BC32" i="19"/>
  <c r="BD32" i="19"/>
  <c r="BE32" i="19"/>
  <c r="BF32" i="19"/>
  <c r="BG32" i="19"/>
  <c r="BH32" i="19"/>
  <c r="BI32" i="19"/>
  <c r="BJ32" i="19"/>
  <c r="BK32" i="19"/>
  <c r="BL32" i="19"/>
  <c r="BM32" i="19"/>
  <c r="BN32" i="19"/>
  <c r="BO32" i="19"/>
  <c r="BP32" i="19"/>
  <c r="BQ32" i="19"/>
  <c r="BR32" i="19"/>
  <c r="BS32" i="19"/>
  <c r="BT32" i="19"/>
  <c r="BU32" i="19"/>
  <c r="BV32" i="19"/>
  <c r="BW32" i="19"/>
  <c r="BX32" i="19"/>
  <c r="BY32" i="19"/>
  <c r="BZ32" i="19"/>
  <c r="CA32" i="19"/>
  <c r="CB32" i="19"/>
  <c r="CC32" i="19"/>
  <c r="CD32" i="19"/>
  <c r="CE32" i="19"/>
  <c r="CF32" i="19"/>
  <c r="CG32" i="19"/>
  <c r="CH32" i="19"/>
  <c r="CI32" i="19"/>
  <c r="CJ32" i="19"/>
  <c r="CK32" i="19"/>
  <c r="CL32" i="19"/>
  <c r="CM32" i="19"/>
  <c r="CN32" i="19"/>
  <c r="CP32" i="19"/>
  <c r="CQ32" i="19"/>
  <c r="CS32" i="19"/>
  <c r="CT32" i="19"/>
  <c r="CU32" i="19"/>
  <c r="CV32" i="19"/>
  <c r="CW32" i="19"/>
  <c r="CX32" i="19"/>
  <c r="CY32" i="19"/>
  <c r="CZ32" i="19"/>
  <c r="DA32" i="19"/>
  <c r="DB32" i="19"/>
  <c r="DC32" i="19"/>
  <c r="DD32" i="19"/>
  <c r="DE32" i="19"/>
  <c r="DF32" i="19"/>
  <c r="DG32" i="19"/>
  <c r="DH32" i="19"/>
  <c r="DI32" i="19"/>
  <c r="DJ32" i="19"/>
  <c r="DK32" i="19"/>
  <c r="DL32" i="19"/>
  <c r="DM32" i="19"/>
  <c r="DN32" i="19"/>
  <c r="DO32" i="19"/>
  <c r="DP32" i="19"/>
  <c r="DQ32" i="19"/>
  <c r="DR32" i="19"/>
  <c r="DS32" i="19"/>
  <c r="DT32" i="19"/>
  <c r="DU32" i="19"/>
  <c r="DV32" i="19"/>
  <c r="DX32" i="19"/>
  <c r="DY32" i="19"/>
  <c r="DZ32" i="19"/>
  <c r="EA32" i="19"/>
  <c r="EB32" i="19"/>
  <c r="EC32" i="19"/>
  <c r="ED32" i="19"/>
  <c r="EE32" i="19"/>
  <c r="EF32" i="19"/>
  <c r="EG32" i="19"/>
  <c r="EH32" i="19"/>
  <c r="EI32" i="19"/>
  <c r="EJ32" i="19"/>
  <c r="EK32" i="19"/>
  <c r="EL32" i="19"/>
  <c r="EM32" i="19"/>
  <c r="EN32" i="19"/>
  <c r="EO32" i="19"/>
  <c r="EP32" i="19"/>
  <c r="EQ32" i="19"/>
  <c r="ER32" i="19"/>
  <c r="ES32" i="19"/>
  <c r="ET32" i="19"/>
  <c r="EU32" i="19"/>
  <c r="EV32" i="19"/>
  <c r="EW32" i="19"/>
  <c r="EX32" i="19"/>
  <c r="EY32" i="19"/>
  <c r="EZ32" i="19"/>
  <c r="FA32" i="19"/>
  <c r="FB32" i="19"/>
  <c r="FC32" i="19"/>
  <c r="FD32" i="19"/>
  <c r="FE32" i="19"/>
  <c r="FF32" i="19"/>
  <c r="FG32" i="19"/>
  <c r="FH32" i="19"/>
  <c r="FI32" i="19"/>
  <c r="FJ32" i="19"/>
  <c r="FK32" i="19"/>
  <c r="FL32" i="19"/>
  <c r="FM32" i="19"/>
  <c r="FN32" i="19"/>
  <c r="FO32" i="19"/>
  <c r="FP32" i="19"/>
  <c r="FQ32" i="19"/>
  <c r="FR32" i="19"/>
  <c r="FS32" i="19"/>
  <c r="FT32" i="19"/>
  <c r="FU32" i="19"/>
  <c r="FV32" i="19"/>
  <c r="FW32" i="19"/>
  <c r="FX32" i="19"/>
  <c r="FY32" i="19"/>
  <c r="FZ32" i="19"/>
  <c r="GA32" i="19"/>
  <c r="GB32" i="19"/>
  <c r="D30" i="19"/>
  <c r="E30" i="19"/>
  <c r="F30" i="19"/>
  <c r="G30" i="19"/>
  <c r="H30" i="19"/>
  <c r="I30" i="19"/>
  <c r="J30" i="19"/>
  <c r="K30" i="19"/>
  <c r="L30" i="19"/>
  <c r="M30" i="19"/>
  <c r="N30" i="19"/>
  <c r="O30" i="19"/>
  <c r="P30" i="19"/>
  <c r="Q30" i="19"/>
  <c r="R30" i="19"/>
  <c r="S30" i="19"/>
  <c r="T30" i="19"/>
  <c r="U30" i="19"/>
  <c r="V30" i="19"/>
  <c r="W30" i="19"/>
  <c r="X30" i="19"/>
  <c r="Y30" i="19"/>
  <c r="Z30" i="19"/>
  <c r="AA30" i="19"/>
  <c r="AB30" i="19"/>
  <c r="AC30" i="19"/>
  <c r="AD30" i="19"/>
  <c r="AE30" i="19"/>
  <c r="AF30" i="19"/>
  <c r="AG30" i="19"/>
  <c r="AH30" i="19"/>
  <c r="AI30" i="19"/>
  <c r="AJ30" i="19"/>
  <c r="AK30" i="19"/>
  <c r="AL30" i="19"/>
  <c r="AM30" i="19"/>
  <c r="AN30" i="19"/>
  <c r="AO30" i="19"/>
  <c r="AP30" i="19"/>
  <c r="AQ30" i="19"/>
  <c r="AR30" i="19"/>
  <c r="AS30" i="19"/>
  <c r="AT30" i="19"/>
  <c r="AU30" i="19"/>
  <c r="AV30" i="19"/>
  <c r="AW30" i="19"/>
  <c r="AX30" i="19"/>
  <c r="AY30" i="19"/>
  <c r="AZ30" i="19"/>
  <c r="BA30" i="19"/>
  <c r="BB30" i="19"/>
  <c r="BC30" i="19"/>
  <c r="BD30" i="19"/>
  <c r="BE30" i="19"/>
  <c r="BF30" i="19"/>
  <c r="BG30" i="19"/>
  <c r="BH30" i="19"/>
  <c r="BI30" i="19"/>
  <c r="BJ30" i="19"/>
  <c r="BK30" i="19"/>
  <c r="BL30" i="19"/>
  <c r="BM30" i="19"/>
  <c r="BN30" i="19"/>
  <c r="BO30" i="19"/>
  <c r="BP30" i="19"/>
  <c r="BQ30" i="19"/>
  <c r="BR30" i="19"/>
  <c r="BS30" i="19"/>
  <c r="BT30" i="19"/>
  <c r="BU30" i="19"/>
  <c r="BV30" i="19"/>
  <c r="BW30" i="19"/>
  <c r="BX30" i="19"/>
  <c r="BY30" i="19"/>
  <c r="BZ30" i="19"/>
  <c r="CA30" i="19"/>
  <c r="CB30" i="19"/>
  <c r="CC30" i="19"/>
  <c r="CD30" i="19"/>
  <c r="CE30" i="19"/>
  <c r="CF30" i="19"/>
  <c r="CG30" i="19"/>
  <c r="CH30" i="19"/>
  <c r="CI30" i="19"/>
  <c r="CJ30" i="19"/>
  <c r="CK30" i="19"/>
  <c r="CL30" i="19"/>
  <c r="CM30" i="19"/>
  <c r="CN30" i="19"/>
  <c r="CO30" i="19"/>
  <c r="CP30" i="19"/>
  <c r="CQ30" i="19"/>
  <c r="CR30" i="19"/>
  <c r="CS30" i="19"/>
  <c r="CT30" i="19"/>
  <c r="CU30" i="19"/>
  <c r="CV30" i="19"/>
  <c r="CW30" i="19"/>
  <c r="CX30" i="19"/>
  <c r="CY30" i="19"/>
  <c r="CZ30" i="19"/>
  <c r="DA30" i="19"/>
  <c r="DB30" i="19"/>
  <c r="DC30" i="19"/>
  <c r="DD30" i="19"/>
  <c r="DE30" i="19"/>
  <c r="DF30" i="19"/>
  <c r="DG30" i="19"/>
  <c r="DH30" i="19"/>
  <c r="DI30" i="19"/>
  <c r="DJ30" i="19"/>
  <c r="DK30" i="19"/>
  <c r="DL30" i="19"/>
  <c r="DM30" i="19"/>
  <c r="DN30" i="19"/>
  <c r="DO30" i="19"/>
  <c r="DP30" i="19"/>
  <c r="DQ30" i="19"/>
  <c r="DR30" i="19"/>
  <c r="DS30" i="19"/>
  <c r="DT30" i="19"/>
  <c r="DU30" i="19"/>
  <c r="DV30" i="19"/>
  <c r="DW30" i="19"/>
  <c r="DX30" i="19"/>
  <c r="DY30" i="19"/>
  <c r="DZ30" i="19"/>
  <c r="EA30" i="19"/>
  <c r="EB30" i="19"/>
  <c r="EC30" i="19"/>
  <c r="ED30" i="19"/>
  <c r="EE30" i="19"/>
  <c r="EF30" i="19"/>
  <c r="EG30" i="19"/>
  <c r="EH30" i="19"/>
  <c r="EI30" i="19"/>
  <c r="EJ30" i="19"/>
  <c r="EK30" i="19"/>
  <c r="EL30" i="19"/>
  <c r="EM30" i="19"/>
  <c r="EN30" i="19"/>
  <c r="EO30" i="19"/>
  <c r="EP30" i="19"/>
  <c r="EQ30" i="19"/>
  <c r="ER30" i="19"/>
  <c r="ES30" i="19"/>
  <c r="ET30" i="19"/>
  <c r="EU30" i="19"/>
  <c r="EV30" i="19"/>
  <c r="EW30" i="19"/>
  <c r="EX30" i="19"/>
  <c r="EY30" i="19"/>
  <c r="EZ30" i="19"/>
  <c r="FA30" i="19"/>
  <c r="FB30" i="19"/>
  <c r="FC30" i="19"/>
  <c r="FD30" i="19"/>
  <c r="FE30" i="19"/>
  <c r="FF30" i="19"/>
  <c r="FG30" i="19"/>
  <c r="FH30" i="19"/>
  <c r="FI30" i="19"/>
  <c r="FJ30" i="19"/>
  <c r="FK30" i="19"/>
  <c r="FL30" i="19"/>
  <c r="FM30" i="19"/>
  <c r="FN30" i="19"/>
  <c r="FO30" i="19"/>
  <c r="FP30" i="19"/>
  <c r="FQ30" i="19"/>
  <c r="FR30" i="19"/>
  <c r="FS30" i="19"/>
  <c r="FT30" i="19"/>
  <c r="FU30" i="19"/>
  <c r="FV30" i="19"/>
  <c r="FW30" i="19"/>
  <c r="FX30" i="19"/>
  <c r="FY30" i="19"/>
  <c r="FZ30" i="19"/>
  <c r="GA30" i="19"/>
  <c r="GB30" i="19"/>
  <c r="D28" i="19"/>
  <c r="E28" i="19"/>
  <c r="F28" i="19"/>
  <c r="G28" i="19"/>
  <c r="H28" i="19"/>
  <c r="I28" i="19"/>
  <c r="J28" i="19"/>
  <c r="K28" i="19"/>
  <c r="L28" i="19"/>
  <c r="M28" i="19"/>
  <c r="N28" i="19"/>
  <c r="O28" i="19"/>
  <c r="P28" i="19"/>
  <c r="Q28" i="19"/>
  <c r="R28" i="19"/>
  <c r="S28" i="19"/>
  <c r="T28" i="19"/>
  <c r="U28" i="19"/>
  <c r="V28" i="19"/>
  <c r="W28" i="19"/>
  <c r="X28" i="19"/>
  <c r="Y28" i="19"/>
  <c r="Z28" i="19"/>
  <c r="AA28" i="19"/>
  <c r="AB28" i="19"/>
  <c r="AC28" i="19"/>
  <c r="AD28" i="19"/>
  <c r="AE28" i="19"/>
  <c r="AF28" i="19"/>
  <c r="AG28" i="19"/>
  <c r="AH28" i="19"/>
  <c r="AI28" i="19"/>
  <c r="AJ28" i="19"/>
  <c r="AK28" i="19"/>
  <c r="AL28" i="19"/>
  <c r="AM28" i="19"/>
  <c r="AN28" i="19"/>
  <c r="AO28" i="19"/>
  <c r="AP28" i="19"/>
  <c r="AQ28" i="19"/>
  <c r="AR28" i="19"/>
  <c r="AS28" i="19"/>
  <c r="AT28" i="19"/>
  <c r="AU28" i="19"/>
  <c r="AV28" i="19"/>
  <c r="AW28" i="19"/>
  <c r="AX28" i="19"/>
  <c r="AY28" i="19"/>
  <c r="AZ28" i="19"/>
  <c r="BA28" i="19"/>
  <c r="BB28" i="19"/>
  <c r="BC28" i="19"/>
  <c r="BD28" i="19"/>
  <c r="BE28" i="19"/>
  <c r="BF28" i="19"/>
  <c r="BG28" i="19"/>
  <c r="BH28" i="19"/>
  <c r="BI28" i="19"/>
  <c r="BJ28" i="19"/>
  <c r="BK28" i="19"/>
  <c r="BL28" i="19"/>
  <c r="BM28" i="19"/>
  <c r="BN28" i="19"/>
  <c r="BO28" i="19"/>
  <c r="BP28" i="19"/>
  <c r="BQ28" i="19"/>
  <c r="BR28" i="19"/>
  <c r="BS28" i="19"/>
  <c r="BT28" i="19"/>
  <c r="BU28" i="19"/>
  <c r="BV28" i="19"/>
  <c r="BW28" i="19"/>
  <c r="BX28" i="19"/>
  <c r="BY28" i="19"/>
  <c r="BZ28" i="19"/>
  <c r="CA28" i="19"/>
  <c r="CB28" i="19"/>
  <c r="CC28" i="19"/>
  <c r="CD28" i="19"/>
  <c r="CE28" i="19"/>
  <c r="CF28" i="19"/>
  <c r="CG28" i="19"/>
  <c r="CH28" i="19"/>
  <c r="CI28" i="19"/>
  <c r="CJ28" i="19"/>
  <c r="CK28" i="19"/>
  <c r="CL28" i="19"/>
  <c r="CM28" i="19"/>
  <c r="CN28" i="19"/>
  <c r="CO28" i="19"/>
  <c r="CP28" i="19"/>
  <c r="CQ28" i="19"/>
  <c r="CR28" i="19"/>
  <c r="CS28" i="19"/>
  <c r="CT28" i="19"/>
  <c r="CU28" i="19"/>
  <c r="CV28" i="19"/>
  <c r="CW28" i="19"/>
  <c r="CX28" i="19"/>
  <c r="CY28" i="19"/>
  <c r="CZ28" i="19"/>
  <c r="DA28" i="19"/>
  <c r="DB28" i="19"/>
  <c r="DC28" i="19"/>
  <c r="DD28" i="19"/>
  <c r="DE28" i="19"/>
  <c r="DF28" i="19"/>
  <c r="DG28" i="19"/>
  <c r="DH28" i="19"/>
  <c r="DI28" i="19"/>
  <c r="DJ28" i="19"/>
  <c r="DK28" i="19"/>
  <c r="DL28" i="19"/>
  <c r="DM28" i="19"/>
  <c r="DN28" i="19"/>
  <c r="DO28" i="19"/>
  <c r="DP28" i="19"/>
  <c r="DQ28" i="19"/>
  <c r="DR28" i="19"/>
  <c r="DS28" i="19"/>
  <c r="DT28" i="19"/>
  <c r="DU28" i="19"/>
  <c r="DV28" i="19"/>
  <c r="DW28" i="19"/>
  <c r="DX28" i="19"/>
  <c r="DY28" i="19"/>
  <c r="DZ28" i="19"/>
  <c r="EA28" i="19"/>
  <c r="EB28" i="19"/>
  <c r="EC28" i="19"/>
  <c r="ED28" i="19"/>
  <c r="EE28" i="19"/>
  <c r="EF28" i="19"/>
  <c r="EG28" i="19"/>
  <c r="EH28" i="19"/>
  <c r="EI28" i="19"/>
  <c r="EJ28" i="19"/>
  <c r="EK28" i="19"/>
  <c r="EL28" i="19"/>
  <c r="EM28" i="19"/>
  <c r="EN28" i="19"/>
  <c r="EO28" i="19"/>
  <c r="EP28" i="19"/>
  <c r="EQ28" i="19"/>
  <c r="ER28" i="19"/>
  <c r="ES28" i="19"/>
  <c r="ET28" i="19"/>
  <c r="EU28" i="19"/>
  <c r="EV28" i="19"/>
  <c r="EW28" i="19"/>
  <c r="EX28" i="19"/>
  <c r="EY28" i="19"/>
  <c r="EZ28" i="19"/>
  <c r="FA28" i="19"/>
  <c r="FB28" i="19"/>
  <c r="FC28" i="19"/>
  <c r="FD28" i="19"/>
  <c r="FE28" i="19"/>
  <c r="FF28" i="19"/>
  <c r="FG28" i="19"/>
  <c r="FH28" i="19"/>
  <c r="FI28" i="19"/>
  <c r="FJ28" i="19"/>
  <c r="FK28" i="19"/>
  <c r="FL28" i="19"/>
  <c r="FM28" i="19"/>
  <c r="FN28" i="19"/>
  <c r="FO28" i="19"/>
  <c r="FP28" i="19"/>
  <c r="FQ28" i="19"/>
  <c r="FR28" i="19"/>
  <c r="FS28" i="19"/>
  <c r="FT28" i="19"/>
  <c r="FU28" i="19"/>
  <c r="FV28" i="19"/>
  <c r="FW28" i="19"/>
  <c r="FX28" i="19"/>
  <c r="FY28" i="19"/>
  <c r="FZ28" i="19"/>
  <c r="GA28" i="19"/>
  <c r="GB28" i="19"/>
  <c r="D23" i="19"/>
  <c r="E23" i="19"/>
  <c r="F23" i="19"/>
  <c r="G23" i="19"/>
  <c r="H23" i="19"/>
  <c r="I23" i="19"/>
  <c r="J23" i="19"/>
  <c r="K23" i="19"/>
  <c r="L23" i="19"/>
  <c r="M23" i="19"/>
  <c r="N23" i="19"/>
  <c r="O23" i="19"/>
  <c r="P23" i="19"/>
  <c r="Q23" i="19"/>
  <c r="R23" i="19"/>
  <c r="S23" i="19"/>
  <c r="T23" i="19"/>
  <c r="U23" i="19"/>
  <c r="V23" i="19"/>
  <c r="W23" i="19"/>
  <c r="X23" i="19"/>
  <c r="Y23" i="19"/>
  <c r="Z23" i="19"/>
  <c r="AA23" i="19"/>
  <c r="AB23" i="19"/>
  <c r="AC23" i="19"/>
  <c r="AD23" i="19"/>
  <c r="AE23" i="19"/>
  <c r="AF23" i="19"/>
  <c r="AG23" i="19"/>
  <c r="AH23" i="19"/>
  <c r="AI23" i="19"/>
  <c r="AJ23" i="19"/>
  <c r="AK23" i="19"/>
  <c r="AL23" i="19"/>
  <c r="AM23" i="19"/>
  <c r="AN23" i="19"/>
  <c r="AO23" i="19"/>
  <c r="AP23" i="19"/>
  <c r="AQ23" i="19"/>
  <c r="AR23" i="19"/>
  <c r="AS23" i="19"/>
  <c r="AT23" i="19"/>
  <c r="AU23" i="19"/>
  <c r="AV23" i="19"/>
  <c r="AW23" i="19"/>
  <c r="AX23" i="19"/>
  <c r="AY23" i="19"/>
  <c r="AZ23" i="19"/>
  <c r="BA23" i="19"/>
  <c r="BB23" i="19"/>
  <c r="BC23" i="19"/>
  <c r="BD23" i="19"/>
  <c r="BE23" i="19"/>
  <c r="BF23" i="19"/>
  <c r="BG23" i="19"/>
  <c r="BH23" i="19"/>
  <c r="BI23" i="19"/>
  <c r="BJ23" i="19"/>
  <c r="BK23" i="19"/>
  <c r="BL23" i="19"/>
  <c r="BM23" i="19"/>
  <c r="BN23" i="19"/>
  <c r="BO23" i="19"/>
  <c r="BP23" i="19"/>
  <c r="BQ23" i="19"/>
  <c r="BR23" i="19"/>
  <c r="BS23" i="19"/>
  <c r="BT23" i="19"/>
  <c r="BU23" i="19"/>
  <c r="BV23" i="19"/>
  <c r="BW23" i="19"/>
  <c r="BX23" i="19"/>
  <c r="BY23" i="19"/>
  <c r="BZ23" i="19"/>
  <c r="CA23" i="19"/>
  <c r="CB23" i="19"/>
  <c r="CC23" i="19"/>
  <c r="CD23" i="19"/>
  <c r="CE23" i="19"/>
  <c r="CF23" i="19"/>
  <c r="CG23" i="19"/>
  <c r="CH23" i="19"/>
  <c r="CI23" i="19"/>
  <c r="CJ23" i="19"/>
  <c r="CK23" i="19"/>
  <c r="CL23" i="19"/>
  <c r="CM23" i="19"/>
  <c r="CN23" i="19"/>
  <c r="CO23" i="19"/>
  <c r="CP23" i="19"/>
  <c r="CQ23" i="19"/>
  <c r="CR23" i="19"/>
  <c r="CS23" i="19"/>
  <c r="CT23" i="19"/>
  <c r="CU23" i="19"/>
  <c r="CV23" i="19"/>
  <c r="CW23" i="19"/>
  <c r="CX23" i="19"/>
  <c r="CY23" i="19"/>
  <c r="CZ23" i="19"/>
  <c r="DA23" i="19"/>
  <c r="DB23" i="19"/>
  <c r="DC23" i="19"/>
  <c r="DD23" i="19"/>
  <c r="DE23" i="19"/>
  <c r="DF23" i="19"/>
  <c r="DG23" i="19"/>
  <c r="DH23" i="19"/>
  <c r="DI23" i="19"/>
  <c r="DJ23" i="19"/>
  <c r="DK23" i="19"/>
  <c r="DL23" i="19"/>
  <c r="DM23" i="19"/>
  <c r="DN23" i="19"/>
  <c r="DO23" i="19"/>
  <c r="DP23" i="19"/>
  <c r="DQ23" i="19"/>
  <c r="DR23" i="19"/>
  <c r="DS23" i="19"/>
  <c r="DT23" i="19"/>
  <c r="DU23" i="19"/>
  <c r="DV23" i="19"/>
  <c r="DW23" i="19"/>
  <c r="DX23" i="19"/>
  <c r="DY23" i="19"/>
  <c r="DZ23" i="19"/>
  <c r="EA23" i="19"/>
  <c r="EB23" i="19"/>
  <c r="EC23" i="19"/>
  <c r="ED23" i="19"/>
  <c r="EE23" i="19"/>
  <c r="EF23" i="19"/>
  <c r="EH23" i="19"/>
  <c r="EI23" i="19"/>
  <c r="EJ23" i="19"/>
  <c r="EK23" i="19"/>
  <c r="EL23" i="19"/>
  <c r="EM23" i="19"/>
  <c r="EN23" i="19"/>
  <c r="EO23" i="19"/>
  <c r="EP23" i="19"/>
  <c r="EQ23" i="19"/>
  <c r="ER23" i="19"/>
  <c r="ES23" i="19"/>
  <c r="ET23" i="19"/>
  <c r="EU23" i="19"/>
  <c r="EV23" i="19"/>
  <c r="EW23" i="19"/>
  <c r="EX23" i="19"/>
  <c r="EY23" i="19"/>
  <c r="EZ23" i="19"/>
  <c r="FA23" i="19"/>
  <c r="FB23" i="19"/>
  <c r="FC23" i="19"/>
  <c r="FE23" i="19"/>
  <c r="FF23" i="19"/>
  <c r="FG23" i="19"/>
  <c r="FH23" i="19"/>
  <c r="FI23" i="19"/>
  <c r="FJ23" i="19"/>
  <c r="FK23" i="19"/>
  <c r="FL23" i="19"/>
  <c r="FM23" i="19"/>
  <c r="FN23" i="19"/>
  <c r="FO23" i="19"/>
  <c r="FP23" i="19"/>
  <c r="FQ23" i="19"/>
  <c r="FR23" i="19"/>
  <c r="FS23" i="19"/>
  <c r="FT23" i="19"/>
  <c r="FU23" i="19"/>
  <c r="FV23" i="19"/>
  <c r="FW23" i="19"/>
  <c r="FX23" i="19"/>
  <c r="FY23" i="19"/>
  <c r="FZ23" i="19"/>
  <c r="GA23" i="19"/>
  <c r="GB23" i="19"/>
  <c r="D19" i="19"/>
  <c r="E19" i="19"/>
  <c r="F19" i="19"/>
  <c r="G19" i="19"/>
  <c r="H19" i="19"/>
  <c r="I19" i="19"/>
  <c r="J19" i="19"/>
  <c r="K19" i="19"/>
  <c r="L19" i="19"/>
  <c r="M19" i="19"/>
  <c r="N19" i="19"/>
  <c r="O19" i="19"/>
  <c r="P19" i="19"/>
  <c r="Q19" i="19"/>
  <c r="R19" i="19"/>
  <c r="S19" i="19"/>
  <c r="T19" i="19"/>
  <c r="U19" i="19"/>
  <c r="V19" i="19"/>
  <c r="W19" i="19"/>
  <c r="X19" i="19"/>
  <c r="Y19" i="19"/>
  <c r="Z19" i="19"/>
  <c r="AA19" i="19"/>
  <c r="AB19" i="19"/>
  <c r="AC19" i="19"/>
  <c r="AD19" i="19"/>
  <c r="AE19" i="19"/>
  <c r="AF19" i="19"/>
  <c r="AG19" i="19"/>
  <c r="AH19" i="19"/>
  <c r="AI19" i="19"/>
  <c r="AJ19" i="19"/>
  <c r="AK19" i="19"/>
  <c r="AL19" i="19"/>
  <c r="AM19" i="19"/>
  <c r="AN19" i="19"/>
  <c r="AO19" i="19"/>
  <c r="AP19" i="19"/>
  <c r="AQ19" i="19"/>
  <c r="AR19" i="19"/>
  <c r="AS19" i="19"/>
  <c r="AT19" i="19"/>
  <c r="AU19" i="19"/>
  <c r="AV19" i="19"/>
  <c r="AW19" i="19"/>
  <c r="AX19" i="19"/>
  <c r="AY19" i="19"/>
  <c r="AZ19" i="19"/>
  <c r="BA19" i="19"/>
  <c r="BB19" i="19"/>
  <c r="BC19" i="19"/>
  <c r="BD19" i="19"/>
  <c r="BE19" i="19"/>
  <c r="BF19" i="19"/>
  <c r="BG19" i="19"/>
  <c r="BH19" i="19"/>
  <c r="BI19" i="19"/>
  <c r="BJ19" i="19"/>
  <c r="BK19" i="19"/>
  <c r="BL19" i="19"/>
  <c r="BM19" i="19"/>
  <c r="BN19" i="19"/>
  <c r="BO19" i="19"/>
  <c r="BP19" i="19"/>
  <c r="BQ19" i="19"/>
  <c r="BR19" i="19"/>
  <c r="BS19" i="19"/>
  <c r="BT19" i="19"/>
  <c r="BU19" i="19"/>
  <c r="BV19" i="19"/>
  <c r="BW19" i="19"/>
  <c r="BX19" i="19"/>
  <c r="BY19" i="19"/>
  <c r="BZ19" i="19"/>
  <c r="CA19" i="19"/>
  <c r="CB19" i="19"/>
  <c r="CC19" i="19"/>
  <c r="CD19" i="19"/>
  <c r="CE19" i="19"/>
  <c r="CF19" i="19"/>
  <c r="CG19" i="19"/>
  <c r="CH19" i="19"/>
  <c r="CI19" i="19"/>
  <c r="CJ19" i="19"/>
  <c r="CK19" i="19"/>
  <c r="CL19" i="19"/>
  <c r="CM19" i="19"/>
  <c r="CN19" i="19"/>
  <c r="CO19" i="19"/>
  <c r="CP19" i="19"/>
  <c r="CQ19" i="19"/>
  <c r="CR19" i="19"/>
  <c r="CS19" i="19"/>
  <c r="CT19" i="19"/>
  <c r="CU19" i="19"/>
  <c r="CV19" i="19"/>
  <c r="CW19" i="19"/>
  <c r="CX19" i="19"/>
  <c r="CY19" i="19"/>
  <c r="CZ19" i="19"/>
  <c r="DA19" i="19"/>
  <c r="DB19" i="19"/>
  <c r="DC19" i="19"/>
  <c r="DD19" i="19"/>
  <c r="DE19" i="19"/>
  <c r="DF19" i="19"/>
  <c r="DG19" i="19"/>
  <c r="DH19" i="19"/>
  <c r="DI19" i="19"/>
  <c r="DJ19" i="19"/>
  <c r="DK19" i="19"/>
  <c r="DL19" i="19"/>
  <c r="DM19" i="19"/>
  <c r="DN19" i="19"/>
  <c r="DO19" i="19"/>
  <c r="DP19" i="19"/>
  <c r="DQ19" i="19"/>
  <c r="DR19" i="19"/>
  <c r="DS19" i="19"/>
  <c r="DT19" i="19"/>
  <c r="DU19" i="19"/>
  <c r="DV19" i="19"/>
  <c r="DW19" i="19"/>
  <c r="DX19" i="19"/>
  <c r="DY19" i="19"/>
  <c r="DZ19" i="19"/>
  <c r="EA19" i="19"/>
  <c r="EB19" i="19"/>
  <c r="EC19" i="19"/>
  <c r="ED19" i="19"/>
  <c r="EE19" i="19"/>
  <c r="EF19" i="19"/>
  <c r="EG19" i="19"/>
  <c r="EH19" i="19"/>
  <c r="EI19" i="19"/>
  <c r="EJ19" i="19"/>
  <c r="EK19" i="19"/>
  <c r="EL19" i="19"/>
  <c r="EM19" i="19"/>
  <c r="EN19" i="19"/>
  <c r="EO19" i="19"/>
  <c r="EP19" i="19"/>
  <c r="EQ19" i="19"/>
  <c r="ER19" i="19"/>
  <c r="ES19" i="19"/>
  <c r="ET19" i="19"/>
  <c r="EU19" i="19"/>
  <c r="EV19" i="19"/>
  <c r="EW19" i="19"/>
  <c r="EX19" i="19"/>
  <c r="EY19" i="19"/>
  <c r="EZ19" i="19"/>
  <c r="FA19" i="19"/>
  <c r="FB19" i="19"/>
  <c r="FC19" i="19"/>
  <c r="FD19" i="19"/>
  <c r="FE19" i="19"/>
  <c r="FF19" i="19"/>
  <c r="FG19" i="19"/>
  <c r="FH19" i="19"/>
  <c r="FI19" i="19"/>
  <c r="FJ19" i="19"/>
  <c r="FK19" i="19"/>
  <c r="FL19" i="19"/>
  <c r="FM19" i="19"/>
  <c r="FN19" i="19"/>
  <c r="FO19" i="19"/>
  <c r="FP19" i="19"/>
  <c r="FQ19" i="19"/>
  <c r="FR19" i="19"/>
  <c r="FS19" i="19"/>
  <c r="FT19" i="19"/>
  <c r="FU19" i="19"/>
  <c r="FV19" i="19"/>
  <c r="FW19" i="19"/>
  <c r="FX19" i="19"/>
  <c r="FY19" i="19"/>
  <c r="FZ19" i="19"/>
  <c r="GA19" i="19"/>
  <c r="GB19" i="19"/>
  <c r="GB5" i="19"/>
  <c r="GA5" i="19"/>
  <c r="FZ5" i="19"/>
  <c r="FY5" i="19"/>
  <c r="FY62" i="19" s="1"/>
  <c r="FX5" i="19"/>
  <c r="FW5" i="19"/>
  <c r="FV5" i="19"/>
  <c r="FU5" i="19"/>
  <c r="FU62" i="19" s="1"/>
  <c r="FT5" i="19"/>
  <c r="FS5" i="19"/>
  <c r="FR5" i="19"/>
  <c r="FQ5" i="19"/>
  <c r="FQ62" i="19" s="1"/>
  <c r="FP5" i="19"/>
  <c r="FO5" i="19"/>
  <c r="FN5" i="19"/>
  <c r="FM5" i="19"/>
  <c r="FM62" i="19" s="1"/>
  <c r="FL5" i="19"/>
  <c r="FK5" i="19"/>
  <c r="FJ5" i="19"/>
  <c r="FI5" i="19"/>
  <c r="FI62" i="19" s="1"/>
  <c r="FH5" i="19"/>
  <c r="FG5" i="19"/>
  <c r="FF5" i="19"/>
  <c r="FE5" i="19"/>
  <c r="FE62" i="19" s="1"/>
  <c r="FC5" i="19"/>
  <c r="FB5" i="19"/>
  <c r="FA5" i="19"/>
  <c r="EZ5" i="19"/>
  <c r="EZ62" i="19" s="1"/>
  <c r="EY5" i="19"/>
  <c r="EX5" i="19"/>
  <c r="EW5" i="19"/>
  <c r="EV5" i="19"/>
  <c r="EV62" i="19" s="1"/>
  <c r="EU5" i="19"/>
  <c r="ET5" i="19"/>
  <c r="ES5" i="19"/>
  <c r="ER5" i="19"/>
  <c r="ER62" i="19" s="1"/>
  <c r="EQ5" i="19"/>
  <c r="EP5" i="19"/>
  <c r="EO5" i="19"/>
  <c r="EN5" i="19"/>
  <c r="EN62" i="19" s="1"/>
  <c r="EM5" i="19"/>
  <c r="EL5" i="19"/>
  <c r="EK5" i="19"/>
  <c r="EJ5" i="19"/>
  <c r="EJ62" i="19" s="1"/>
  <c r="EI5" i="19"/>
  <c r="EH5" i="19"/>
  <c r="EG5" i="19"/>
  <c r="EF5" i="19"/>
  <c r="EF62" i="19" s="1"/>
  <c r="EE5" i="19"/>
  <c r="ED5" i="19"/>
  <c r="EC5" i="19"/>
  <c r="EB5" i="19"/>
  <c r="EB62" i="19" s="1"/>
  <c r="EA5" i="19"/>
  <c r="DZ5" i="19"/>
  <c r="DY5" i="19"/>
  <c r="DX5" i="19"/>
  <c r="DX62" i="19" s="1"/>
  <c r="DW5" i="19"/>
  <c r="DV5" i="19"/>
  <c r="DU5" i="19"/>
  <c r="DT5" i="19"/>
  <c r="DT62" i="19" s="1"/>
  <c r="DS5" i="19"/>
  <c r="DR5" i="19"/>
  <c r="DQ5" i="19"/>
  <c r="DP5" i="19"/>
  <c r="DP62" i="19" s="1"/>
  <c r="DO5" i="19"/>
  <c r="DM5" i="19"/>
  <c r="DK5" i="19"/>
  <c r="DJ5" i="19"/>
  <c r="DJ62" i="19" s="1"/>
  <c r="DI5" i="19"/>
  <c r="DH5" i="19"/>
  <c r="DG5" i="19"/>
  <c r="DF5" i="19"/>
  <c r="DF62" i="19" s="1"/>
  <c r="DE5" i="19"/>
  <c r="DC5" i="19"/>
  <c r="DB5" i="19"/>
  <c r="DA5" i="19"/>
  <c r="DA62" i="19" s="1"/>
  <c r="CZ5" i="19"/>
  <c r="CY5" i="19"/>
  <c r="CX5" i="19"/>
  <c r="CW5" i="19"/>
  <c r="CW62" i="19" s="1"/>
  <c r="CV5" i="19"/>
  <c r="CU5" i="19"/>
  <c r="CT5" i="19"/>
  <c r="CS5" i="19"/>
  <c r="CS62" i="19" s="1"/>
  <c r="CR5" i="19"/>
  <c r="CQ5" i="19"/>
  <c r="CP5" i="19"/>
  <c r="CO5" i="19"/>
  <c r="CN5" i="19"/>
  <c r="CM5" i="19"/>
  <c r="CL5" i="19"/>
  <c r="CK5" i="19"/>
  <c r="CK62" i="19" s="1"/>
  <c r="CJ5" i="19"/>
  <c r="CI5" i="19"/>
  <c r="CH5" i="19"/>
  <c r="CG5" i="19"/>
  <c r="CG62" i="19" s="1"/>
  <c r="CF5" i="19"/>
  <c r="CE5" i="19"/>
  <c r="CD5" i="19"/>
  <c r="CC5" i="19"/>
  <c r="CC62" i="19" s="1"/>
  <c r="CA5" i="19"/>
  <c r="BZ5" i="19"/>
  <c r="BY5" i="19"/>
  <c r="BX5" i="19"/>
  <c r="BX62" i="19" s="1"/>
  <c r="BW5" i="19"/>
  <c r="BV5" i="19"/>
  <c r="BU5" i="19"/>
  <c r="BT5" i="19"/>
  <c r="BT62" i="19" s="1"/>
  <c r="BS5" i="19"/>
  <c r="BR5" i="19"/>
  <c r="BQ5" i="19"/>
  <c r="BP5" i="19"/>
  <c r="BP62" i="19" s="1"/>
  <c r="BO5" i="19"/>
  <c r="BN5" i="19"/>
  <c r="BM5" i="19"/>
  <c r="BL5" i="19"/>
  <c r="BL62" i="19" s="1"/>
  <c r="BK5" i="19"/>
  <c r="BJ5" i="19"/>
  <c r="BI5" i="19"/>
  <c r="BH5" i="19"/>
  <c r="BH62" i="19" s="1"/>
  <c r="BG5" i="19"/>
  <c r="BF5" i="19"/>
  <c r="BE5" i="19"/>
  <c r="BD5" i="19"/>
  <c r="BD62" i="19" s="1"/>
  <c r="BC5" i="19"/>
  <c r="BB5" i="19"/>
  <c r="BA5" i="19"/>
  <c r="AZ5" i="19"/>
  <c r="AZ62" i="19" s="1"/>
  <c r="AY5" i="19"/>
  <c r="AX5" i="19"/>
  <c r="AV5" i="19"/>
  <c r="AU5" i="19"/>
  <c r="AU62" i="19" s="1"/>
  <c r="AT5" i="19"/>
  <c r="AS5" i="19"/>
  <c r="AR5" i="19"/>
  <c r="AQ5" i="19"/>
  <c r="AQ62" i="19" s="1"/>
  <c r="AP5" i="19"/>
  <c r="AO5" i="19"/>
  <c r="AN5" i="19"/>
  <c r="AM5" i="19"/>
  <c r="AM62" i="19" s="1"/>
  <c r="AL5" i="19"/>
  <c r="AK5" i="19"/>
  <c r="AJ5" i="19"/>
  <c r="AI5" i="19"/>
  <c r="AI62" i="19" s="1"/>
  <c r="AH5" i="19"/>
  <c r="AG5" i="19"/>
  <c r="AF5" i="19"/>
  <c r="AE5" i="19"/>
  <c r="AE62" i="19" s="1"/>
  <c r="AD5" i="19"/>
  <c r="AC5" i="19"/>
  <c r="AB5" i="19"/>
  <c r="Z5" i="19"/>
  <c r="Z62" i="19" s="1"/>
  <c r="Y5" i="19"/>
  <c r="X5" i="19"/>
  <c r="W5" i="19"/>
  <c r="V5" i="19"/>
  <c r="V62" i="19" s="1"/>
  <c r="U5" i="19"/>
  <c r="T5" i="19"/>
  <c r="S5" i="19"/>
  <c r="R5" i="19"/>
  <c r="R62" i="19" s="1"/>
  <c r="Q5" i="19"/>
  <c r="P5" i="19"/>
  <c r="N5" i="19"/>
  <c r="M5" i="19"/>
  <c r="M62" i="19" s="1"/>
  <c r="L5" i="19"/>
  <c r="K5" i="19"/>
  <c r="J5" i="19"/>
  <c r="I5" i="19"/>
  <c r="I62" i="19" s="1"/>
  <c r="H5" i="19"/>
  <c r="G5" i="19"/>
  <c r="F5" i="19"/>
  <c r="E5" i="19"/>
  <c r="E62" i="19" s="1"/>
  <c r="D5" i="19"/>
  <c r="C5" i="19"/>
  <c r="FD26" i="19"/>
  <c r="FD23" i="19" s="1"/>
  <c r="FD12" i="19"/>
  <c r="FD5" i="19" s="1"/>
  <c r="EG60" i="19"/>
  <c r="EG53" i="19" s="1"/>
  <c r="EG26" i="19"/>
  <c r="EG23" i="19" s="1"/>
  <c r="DW35" i="19"/>
  <c r="DW32" i="19" s="1"/>
  <c r="DN12" i="19"/>
  <c r="DN5" i="19" s="1"/>
  <c r="DL12" i="19"/>
  <c r="DL5" i="19" s="1"/>
  <c r="DD12" i="19"/>
  <c r="DD5" i="19" s="1"/>
  <c r="CR35" i="19"/>
  <c r="CR32" i="19" s="1"/>
  <c r="CO35" i="19"/>
  <c r="CO32" i="19" s="1"/>
  <c r="CB12" i="19"/>
  <c r="CB5" i="19" s="1"/>
  <c r="AW12" i="19"/>
  <c r="AW5" i="19" s="1"/>
  <c r="AV35" i="19"/>
  <c r="AV32" i="19" s="1"/>
  <c r="D1" i="19"/>
  <c r="E1" i="19" s="1"/>
  <c r="F1" i="19" s="1"/>
  <c r="G1" i="19" s="1"/>
  <c r="H1" i="19" s="1"/>
  <c r="I1" i="19" s="1"/>
  <c r="J1" i="19" s="1"/>
  <c r="K1" i="19" s="1"/>
  <c r="L1" i="19" s="1"/>
  <c r="M1" i="19" s="1"/>
  <c r="N1" i="19" s="1"/>
  <c r="O1" i="19" s="1"/>
  <c r="P1" i="19" s="1"/>
  <c r="Q1" i="19" s="1"/>
  <c r="R1" i="19" s="1"/>
  <c r="S1" i="19" s="1"/>
  <c r="T1" i="19" s="1"/>
  <c r="U1" i="19" s="1"/>
  <c r="V1" i="19" s="1"/>
  <c r="W1" i="19" s="1"/>
  <c r="X1" i="19" s="1"/>
  <c r="Y1" i="19" s="1"/>
  <c r="Z1" i="19" s="1"/>
  <c r="AA1" i="19" s="1"/>
  <c r="AB1" i="19" s="1"/>
  <c r="AC1" i="19" s="1"/>
  <c r="AD1" i="19" s="1"/>
  <c r="AE1" i="19" s="1"/>
  <c r="AF1" i="19" s="1"/>
  <c r="AG1" i="19" s="1"/>
  <c r="AH1" i="19" s="1"/>
  <c r="AI1" i="19" s="1"/>
  <c r="AJ1" i="19" s="1"/>
  <c r="AK1" i="19" s="1"/>
  <c r="AL1" i="19" s="1"/>
  <c r="AM1" i="19" s="1"/>
  <c r="AN1" i="19" s="1"/>
  <c r="AO1" i="19" s="1"/>
  <c r="AP1" i="19" s="1"/>
  <c r="AQ1" i="19" s="1"/>
  <c r="AR1" i="19" s="1"/>
  <c r="AS1" i="19" s="1"/>
  <c r="AT1" i="19" s="1"/>
  <c r="AU1" i="19" s="1"/>
  <c r="AV1" i="19" s="1"/>
  <c r="AW1" i="19" s="1"/>
  <c r="AX1" i="19" s="1"/>
  <c r="AY1" i="19" s="1"/>
  <c r="AZ1" i="19" s="1"/>
  <c r="BA1" i="19" s="1"/>
  <c r="BB1" i="19" s="1"/>
  <c r="BC1" i="19" s="1"/>
  <c r="BD1" i="19" s="1"/>
  <c r="BE1" i="19" s="1"/>
  <c r="BF1" i="19" s="1"/>
  <c r="BG1" i="19" s="1"/>
  <c r="BH1" i="19" s="1"/>
  <c r="BI1" i="19" s="1"/>
  <c r="BJ1" i="19" s="1"/>
  <c r="BK1" i="19" s="1"/>
  <c r="BL1" i="19" s="1"/>
  <c r="BM1" i="19" s="1"/>
  <c r="BN1" i="19" s="1"/>
  <c r="BO1" i="19" s="1"/>
  <c r="BP1" i="19" s="1"/>
  <c r="BQ1" i="19" s="1"/>
  <c r="BR1" i="19" s="1"/>
  <c r="O12" i="19"/>
  <c r="O5" i="19" s="1"/>
  <c r="AA52" i="19"/>
  <c r="AA51" i="19" s="1"/>
  <c r="AA12" i="19"/>
  <c r="AA5" i="19" s="1"/>
  <c r="AW62" i="19" l="1"/>
  <c r="DD62" i="19"/>
  <c r="F62" i="19"/>
  <c r="W62" i="19"/>
  <c r="AJ62" i="19"/>
  <c r="AR62" i="19"/>
  <c r="BI62" i="19"/>
  <c r="BU62" i="19"/>
  <c r="CH62" i="19"/>
  <c r="CX62" i="19"/>
  <c r="DK62" i="19"/>
  <c r="DY62" i="19"/>
  <c r="EW62" i="19"/>
  <c r="FN62" i="19"/>
  <c r="GD62" i="19"/>
  <c r="GF62" i="19"/>
  <c r="JP62" i="19"/>
  <c r="JU62" i="19"/>
  <c r="JQ62" i="19"/>
  <c r="JL62" i="19"/>
  <c r="JH62" i="19"/>
  <c r="JC62" i="19"/>
  <c r="IX62" i="19"/>
  <c r="IT62" i="19"/>
  <c r="IP62" i="19"/>
  <c r="IG62" i="19"/>
  <c r="IC62" i="19"/>
  <c r="HY62" i="19"/>
  <c r="HU62" i="19"/>
  <c r="HP62" i="19"/>
  <c r="HL62" i="19"/>
  <c r="HH62" i="19"/>
  <c r="HD62" i="19"/>
  <c r="GZ62" i="19"/>
  <c r="GU62" i="19"/>
  <c r="GQ62" i="19"/>
  <c r="GM62" i="19"/>
  <c r="GI62" i="19"/>
  <c r="N62" i="19"/>
  <c r="AF62" i="19"/>
  <c r="BA62" i="19"/>
  <c r="BM62" i="19"/>
  <c r="BY62" i="19"/>
  <c r="CL62" i="19"/>
  <c r="DB62" i="19"/>
  <c r="DU62" i="19"/>
  <c r="EK62" i="19"/>
  <c r="ES62" i="19"/>
  <c r="FF62" i="19"/>
  <c r="FV62" i="19"/>
  <c r="O62" i="19"/>
  <c r="DL62" i="19"/>
  <c r="G62" i="19"/>
  <c r="K62" i="19"/>
  <c r="P62" i="19"/>
  <c r="T62" i="19"/>
  <c r="X62" i="19"/>
  <c r="AC62" i="19"/>
  <c r="AG62" i="19"/>
  <c r="AK62" i="19"/>
  <c r="AO62" i="19"/>
  <c r="AS62" i="19"/>
  <c r="AX62" i="19"/>
  <c r="BB62" i="19"/>
  <c r="BF62" i="19"/>
  <c r="BJ62" i="19"/>
  <c r="BN62" i="19"/>
  <c r="BR62" i="19"/>
  <c r="BV62" i="19"/>
  <c r="BZ62" i="19"/>
  <c r="CE62" i="19"/>
  <c r="CI62" i="19"/>
  <c r="CM62" i="19"/>
  <c r="CQ62" i="19"/>
  <c r="CU62" i="19"/>
  <c r="CY62" i="19"/>
  <c r="DC62" i="19"/>
  <c r="DH62" i="19"/>
  <c r="DM62" i="19"/>
  <c r="DR62" i="19"/>
  <c r="DV62" i="19"/>
  <c r="DZ62" i="19"/>
  <c r="ED62" i="19"/>
  <c r="EH62" i="19"/>
  <c r="EL62" i="19"/>
  <c r="EP62" i="19"/>
  <c r="ET62" i="19"/>
  <c r="EX62" i="19"/>
  <c r="FB62" i="19"/>
  <c r="FG62" i="19"/>
  <c r="FK62" i="19"/>
  <c r="FO62" i="19"/>
  <c r="FS62" i="19"/>
  <c r="FW62" i="19"/>
  <c r="GA62" i="19"/>
  <c r="GG62" i="19"/>
  <c r="HS62" i="19"/>
  <c r="JE62" i="19"/>
  <c r="JX62" i="19"/>
  <c r="JZ62" i="19"/>
  <c r="JT62" i="19"/>
  <c r="JO62" i="19"/>
  <c r="JK62" i="19"/>
  <c r="JG62" i="19"/>
  <c r="JA62" i="19"/>
  <c r="IW62" i="19"/>
  <c r="IS62" i="19"/>
  <c r="IO62" i="19"/>
  <c r="IJ62" i="19"/>
  <c r="IF62" i="19"/>
  <c r="IB62" i="19"/>
  <c r="HX62" i="19"/>
  <c r="HT62" i="19"/>
  <c r="HO62" i="19"/>
  <c r="HK62" i="19"/>
  <c r="HG62" i="19"/>
  <c r="HC62" i="19"/>
  <c r="GY62" i="19"/>
  <c r="GT62" i="19"/>
  <c r="GP62" i="19"/>
  <c r="GL62" i="19"/>
  <c r="J62" i="19"/>
  <c r="S62" i="19"/>
  <c r="AB62" i="19"/>
  <c r="AN62" i="19"/>
  <c r="BE62" i="19"/>
  <c r="BQ62" i="19"/>
  <c r="CD62" i="19"/>
  <c r="CP62" i="19"/>
  <c r="CT62" i="19"/>
  <c r="DG62" i="19"/>
  <c r="DQ62" i="19"/>
  <c r="EC62" i="19"/>
  <c r="EO62" i="19"/>
  <c r="FA62" i="19"/>
  <c r="FJ62" i="19"/>
  <c r="FR62" i="19"/>
  <c r="CB62" i="19"/>
  <c r="DN62" i="19"/>
  <c r="FD62" i="19"/>
  <c r="D62" i="19"/>
  <c r="H62" i="19"/>
  <c r="L62" i="19"/>
  <c r="Q62" i="19"/>
  <c r="U62" i="19"/>
  <c r="Y62" i="19"/>
  <c r="AD62" i="19"/>
  <c r="AH62" i="19"/>
  <c r="AL62" i="19"/>
  <c r="AP62" i="19"/>
  <c r="AT62" i="19"/>
  <c r="AY62" i="19"/>
  <c r="BC62" i="19"/>
  <c r="BG62" i="19"/>
  <c r="BK62" i="19"/>
  <c r="BO62" i="19"/>
  <c r="BS62" i="19"/>
  <c r="BW62" i="19"/>
  <c r="CA62" i="19"/>
  <c r="CF62" i="19"/>
  <c r="CJ62" i="19"/>
  <c r="CN62" i="19"/>
  <c r="CV62" i="19"/>
  <c r="CZ62" i="19"/>
  <c r="DE62" i="19"/>
  <c r="DI62" i="19"/>
  <c r="DO62" i="19"/>
  <c r="DS62" i="19"/>
  <c r="EA62" i="19"/>
  <c r="EE62" i="19"/>
  <c r="EI62" i="19"/>
  <c r="EM62" i="19"/>
  <c r="EQ62" i="19"/>
  <c r="EU62" i="19"/>
  <c r="EY62" i="19"/>
  <c r="FC62" i="19"/>
  <c r="FH62" i="19"/>
  <c r="FL62" i="19"/>
  <c r="FP62" i="19"/>
  <c r="FT62" i="19"/>
  <c r="FX62" i="19"/>
  <c r="GE62" i="19"/>
  <c r="GH62" i="19"/>
  <c r="IL62" i="19"/>
  <c r="JW62" i="19"/>
  <c r="JS62" i="19"/>
  <c r="IZ62" i="19"/>
  <c r="IV62" i="19"/>
  <c r="IR62" i="19"/>
  <c r="IN62" i="19"/>
  <c r="IE62" i="19"/>
  <c r="IA62" i="19"/>
  <c r="HW62" i="19"/>
  <c r="HR62" i="19"/>
  <c r="HN62" i="19"/>
  <c r="HJ62" i="19"/>
  <c r="HF62" i="19"/>
  <c r="HB62" i="19"/>
  <c r="KC62" i="19"/>
  <c r="II62" i="19"/>
  <c r="FZ62" i="19"/>
  <c r="GB62" i="19"/>
  <c r="GC62" i="19"/>
  <c r="BS1" i="19"/>
  <c r="BT1" i="19" s="1"/>
  <c r="BU1" i="19" s="1"/>
  <c r="BV1" i="19" s="1"/>
  <c r="BW1" i="19" s="1"/>
  <c r="BX1" i="19" s="1"/>
  <c r="BY1" i="19" s="1"/>
  <c r="BZ1" i="19" s="1"/>
  <c r="CA1" i="19" s="1"/>
  <c r="CB1" i="19" s="1"/>
  <c r="CC1" i="19" s="1"/>
  <c r="CD1" i="19" s="1"/>
  <c r="CE1" i="19" s="1"/>
  <c r="CF1" i="19" s="1"/>
  <c r="CG1" i="19" s="1"/>
  <c r="CH1" i="19" s="1"/>
  <c r="CI1" i="19" s="1"/>
  <c r="CJ1" i="19" s="1"/>
  <c r="CK1" i="19" s="1"/>
  <c r="CL1" i="19" s="1"/>
  <c r="CM1" i="19" s="1"/>
  <c r="CN1" i="19" s="1"/>
  <c r="CO1" i="19" s="1"/>
  <c r="CP1" i="19" s="1"/>
  <c r="CQ1" i="19" s="1"/>
  <c r="CR1" i="19" s="1"/>
  <c r="CS1" i="19" s="1"/>
  <c r="CT1" i="19" s="1"/>
  <c r="CU1" i="19" s="1"/>
  <c r="CV1" i="19" s="1"/>
  <c r="CW1" i="19" s="1"/>
  <c r="CX1" i="19" s="1"/>
  <c r="CY1" i="19" s="1"/>
  <c r="CZ1" i="19" s="1"/>
  <c r="DA1" i="19" s="1"/>
  <c r="DB1" i="19" s="1"/>
  <c r="DC1" i="19" s="1"/>
  <c r="DD1" i="19" s="1"/>
  <c r="DE1" i="19" s="1"/>
  <c r="DF1" i="19" s="1"/>
  <c r="DG1" i="19" s="1"/>
  <c r="DH1" i="19" s="1"/>
  <c r="DI1" i="19" s="1"/>
  <c r="DJ1" i="19" s="1"/>
  <c r="DK1" i="19" s="1"/>
  <c r="DL1" i="19" s="1"/>
  <c r="DM1" i="19" s="1"/>
  <c r="DN1" i="19" s="1"/>
  <c r="DO1" i="19" s="1"/>
  <c r="DP1" i="19" s="1"/>
  <c r="DQ1" i="19" s="1"/>
  <c r="DR1" i="19" s="1"/>
  <c r="DS1" i="19" s="1"/>
  <c r="DT1" i="19" s="1"/>
  <c r="DU1" i="19" s="1"/>
  <c r="DV1" i="19" s="1"/>
  <c r="DW1" i="19" s="1"/>
  <c r="DX1" i="19" s="1"/>
  <c r="DY1" i="19" s="1"/>
  <c r="DZ1" i="19" s="1"/>
  <c r="EA1" i="19" s="1"/>
  <c r="EB1" i="19" s="1"/>
  <c r="EC1" i="19" s="1"/>
  <c r="ED1" i="19" s="1"/>
  <c r="EE1" i="19" s="1"/>
  <c r="EF1" i="19" s="1"/>
  <c r="EG1" i="19" s="1"/>
  <c r="EH1" i="19" s="1"/>
  <c r="EI1" i="19" s="1"/>
  <c r="EJ1" i="19" s="1"/>
  <c r="EK1" i="19" s="1"/>
  <c r="EL1" i="19" s="1"/>
  <c r="EM1" i="19" s="1"/>
  <c r="EN1" i="19" s="1"/>
  <c r="EO1" i="19" s="1"/>
  <c r="EP1" i="19" s="1"/>
  <c r="EQ1" i="19" s="1"/>
  <c r="ER1" i="19" s="1"/>
  <c r="ES1" i="19" s="1"/>
  <c r="ET1" i="19" s="1"/>
  <c r="EU1" i="19" s="1"/>
  <c r="EV1" i="19" s="1"/>
  <c r="EW1" i="19" s="1"/>
  <c r="EX1" i="19" s="1"/>
  <c r="EY1" i="19" s="1"/>
  <c r="EZ1" i="19" s="1"/>
  <c r="FA1" i="19" s="1"/>
  <c r="FB1" i="19" s="1"/>
  <c r="FC1" i="19" s="1"/>
  <c r="FD1" i="19" s="1"/>
  <c r="FE1" i="19" s="1"/>
  <c r="FF1" i="19" s="1"/>
  <c r="FG1" i="19" s="1"/>
  <c r="FH1" i="19" s="1"/>
  <c r="FI1" i="19" s="1"/>
  <c r="FJ1" i="19" s="1"/>
  <c r="FK1" i="19" s="1"/>
  <c r="FL1" i="19" s="1"/>
  <c r="FM1" i="19" s="1"/>
  <c r="FN1" i="19" s="1"/>
  <c r="FO1" i="19" s="1"/>
  <c r="FP1" i="19" s="1"/>
  <c r="CO62" i="19"/>
  <c r="AA62" i="19"/>
  <c r="AV62" i="19"/>
  <c r="CR62" i="19"/>
  <c r="DW62" i="19"/>
  <c r="EG62" i="19"/>
  <c r="C53" i="19"/>
  <c r="C51" i="19"/>
  <c r="C43" i="19"/>
  <c r="C36" i="19"/>
  <c r="C32" i="19"/>
  <c r="C30" i="19"/>
  <c r="C28" i="19"/>
  <c r="C23" i="19"/>
  <c r="C19" i="19"/>
  <c r="D76" i="19"/>
  <c r="FQ1" i="19" l="1"/>
  <c r="FR1" i="19" s="1"/>
  <c r="FS1" i="19" s="1"/>
  <c r="FT1" i="19" s="1"/>
  <c r="FU1" i="19" s="1"/>
  <c r="FV1" i="19" s="1"/>
  <c r="FW1" i="19" s="1"/>
  <c r="FX1" i="19" s="1"/>
  <c r="FY1" i="19" s="1"/>
  <c r="FZ1" i="19" s="1"/>
  <c r="GA1" i="19" s="1"/>
  <c r="GB1" i="19" s="1"/>
  <c r="GC1" i="19" s="1"/>
  <c r="GD1" i="19" s="1"/>
  <c r="GE1" i="19" s="1"/>
  <c r="GF1" i="19" s="1"/>
  <c r="GG1" i="19" s="1"/>
  <c r="GH1" i="19" s="1"/>
  <c r="GI1" i="19" s="1"/>
  <c r="GJ1" i="19" s="1"/>
  <c r="GK1" i="19" s="1"/>
  <c r="GL1" i="19" s="1"/>
  <c r="GM1" i="19" s="1"/>
  <c r="GN1" i="19" s="1"/>
  <c r="GO1" i="19" s="1"/>
  <c r="GP1" i="19" s="1"/>
  <c r="GQ1" i="19" s="1"/>
  <c r="GR1" i="19" s="1"/>
  <c r="GS1" i="19" s="1"/>
  <c r="GT1" i="19" s="1"/>
  <c r="GU1" i="19" s="1"/>
  <c r="GV1" i="19" s="1"/>
  <c r="GW1" i="19" s="1"/>
  <c r="GX1" i="19" s="1"/>
  <c r="GY1" i="19" s="1"/>
  <c r="GZ1" i="19" s="1"/>
  <c r="HA1" i="19" s="1"/>
  <c r="HB1" i="19" s="1"/>
  <c r="HC1" i="19" s="1"/>
  <c r="HD1" i="19" s="1"/>
  <c r="HE1" i="19" s="1"/>
  <c r="HF1" i="19" s="1"/>
  <c r="HG1" i="19" s="1"/>
  <c r="HH1" i="19" s="1"/>
  <c r="HI1" i="19" s="1"/>
  <c r="HJ1" i="19" s="1"/>
  <c r="HK1" i="19" s="1"/>
  <c r="HL1" i="19" s="1"/>
  <c r="HM1" i="19" s="1"/>
  <c r="HN1" i="19" s="1"/>
  <c r="HO1" i="19" s="1"/>
  <c r="HP1" i="19" s="1"/>
  <c r="HQ1" i="19" s="1"/>
  <c r="HR1" i="19" s="1"/>
  <c r="HS1" i="19" s="1"/>
  <c r="HT1" i="19" s="1"/>
  <c r="HU1" i="19" s="1"/>
  <c r="HV1" i="19" s="1"/>
  <c r="HW1" i="19" s="1"/>
  <c r="HX1" i="19" s="1"/>
  <c r="HY1" i="19" s="1"/>
  <c r="HZ1" i="19" s="1"/>
  <c r="IA1" i="19" s="1"/>
  <c r="IB1" i="19" s="1"/>
  <c r="IC1" i="19" s="1"/>
  <c r="ID1" i="19" s="1"/>
  <c r="IE1" i="19" s="1"/>
  <c r="IF1" i="19" s="1"/>
  <c r="IG1" i="19" s="1"/>
  <c r="IH1" i="19" s="1"/>
  <c r="II1" i="19" s="1"/>
  <c r="IJ1" i="19" s="1"/>
  <c r="IK1" i="19" s="1"/>
  <c r="IL1" i="19" s="1"/>
  <c r="IM1" i="19" s="1"/>
  <c r="IN1" i="19" s="1"/>
  <c r="IO1" i="19" s="1"/>
  <c r="IP1" i="19" s="1"/>
  <c r="IQ1" i="19" s="1"/>
  <c r="IR1" i="19" s="1"/>
  <c r="IS1" i="19" s="1"/>
  <c r="IT1" i="19" s="1"/>
  <c r="IU1" i="19" s="1"/>
  <c r="IV1" i="19" s="1"/>
  <c r="IW1" i="19" s="1"/>
  <c r="IX1" i="19" s="1"/>
  <c r="IY1" i="19" s="1"/>
  <c r="IZ1" i="19" s="1"/>
  <c r="JA1" i="19" s="1"/>
  <c r="JB1" i="19" s="1"/>
  <c r="JC1" i="19" s="1"/>
  <c r="JD1" i="19" s="1"/>
  <c r="JE1" i="19" s="1"/>
  <c r="JF1" i="19" s="1"/>
  <c r="JG1" i="19" s="1"/>
  <c r="JH1" i="19" s="1"/>
  <c r="JI1" i="19" s="1"/>
  <c r="JJ1" i="19" s="1"/>
  <c r="JK1" i="19" s="1"/>
  <c r="JL1" i="19" s="1"/>
  <c r="JM1" i="19" s="1"/>
  <c r="JN1" i="19" s="1"/>
  <c r="JO1" i="19" s="1"/>
  <c r="JP1" i="19" s="1"/>
  <c r="JQ1" i="19" s="1"/>
  <c r="JR1" i="19" s="1"/>
  <c r="JS1" i="19" s="1"/>
  <c r="JT1" i="19" s="1"/>
  <c r="JU1" i="19" s="1"/>
  <c r="JV1" i="19" s="1"/>
  <c r="JW1" i="19" s="1"/>
  <c r="JX1" i="19" s="1"/>
  <c r="JY1" i="19" s="1"/>
  <c r="JZ1" i="19" s="1"/>
  <c r="KA1" i="19" s="1"/>
  <c r="KB1" i="19" s="1"/>
  <c r="KC1" i="19" s="1"/>
  <c r="C62" i="19"/>
</calcChain>
</file>

<file path=xl/sharedStrings.xml><?xml version="1.0" encoding="utf-8"?>
<sst xmlns="http://schemas.openxmlformats.org/spreadsheetml/2006/main" count="467" uniqueCount="398">
  <si>
    <t>Гаалийн үйлчилгээний хураамж</t>
  </si>
  <si>
    <t>Торгууль</t>
  </si>
  <si>
    <t>Үл хөдлөх эд хөрөнгийн албан татвар</t>
  </si>
  <si>
    <t>Гаалийн албан татвар</t>
  </si>
  <si>
    <t>Автотээврийн болон өөрөө явагч хэрэгслийн албан татвар</t>
  </si>
  <si>
    <t xml:space="preserve">Яам, төрийн захиргааны байгууллагад төлсөн тэмдэгтийн хураамж </t>
  </si>
  <si>
    <t>Яам, төрийн захиргааны байгууллагад төлсөн үйлчилгээний хөлс</t>
  </si>
  <si>
    <t>Орон нутгийн төсөвт төлсөн тэмдэгтийн хураамж</t>
  </si>
  <si>
    <t>Агаарын бохирдлын төлбөр</t>
  </si>
  <si>
    <t>Нутгийн захиргааны байгууллагад төлсөн үйлчилгээний хөлс</t>
  </si>
  <si>
    <t>Нэмэгдсэн өртгийн албан татвар</t>
  </si>
  <si>
    <t>Ашигт малтмалаас бусад байгалийн баялаг ашиглах зөвшөөрлийн хураамж</t>
  </si>
  <si>
    <t>Цөмийн төхөөрөмж барих, өөрчлөх, шинэчлэх, ашиглалтаас гаргах, ашиглах тусгай зөвшөөрлийн  улсын тэмдэгтийн хураамж</t>
  </si>
  <si>
    <t>Гадаадын ажиллах хүч, мэргэжилтний үйлчилгээний хураамж</t>
  </si>
  <si>
    <t>Цөмийн бодис эзэмших, ашиглах, худалдах, импортлох, экспортлох, тээвэрлэх, хаягдлыг булах тусгай зөвшөөрлийн улсын тэмдэгтийн хураамж</t>
  </si>
  <si>
    <t>Цацраг идэвхт ашигт малтмал импортлох, экспортлох, тээвэрлэх, хаягдлыг булах, ашиглалтын дараа газар нөхөн сэргээх тусгай зөвшөөрлийн улсын тэмдэгтийн хураамж</t>
  </si>
  <si>
    <t>Цацрагийн үүсгүүрийг эзэмших, ашиглах, худалдах, угсрах, байрлуулах, түрээслэх, үйлдвэрлэх, ашиглалтаас гаргах, задлах, хадгалах, тээвэрлэх, импортлох, экспортлох, хаягдлыг булах, идэвхийг сулруулах болон түүнтэй холбогдсон бусад үйл ажиллагаа эрхлэх тусгай зөвшөөрлийн  улсын тэмдэгтийн хураамж</t>
  </si>
  <si>
    <t xml:space="preserve">Аж ахуйн нэгжээс төлсөн ажиллагчдын нийгмийн болон эрүүл мэндийн даатгалын шимтгэл </t>
  </si>
  <si>
    <t>Төрийн бус байгууллагад өгсөн</t>
  </si>
  <si>
    <t>Иргэдэд өгсөн</t>
  </si>
  <si>
    <t>Бусад аж ахуйн нэгж, байгууллагад өгсөн</t>
  </si>
  <si>
    <t xml:space="preserve">В. САЙН ДУРЫН МЭДЭЭЛЭЛ </t>
  </si>
  <si>
    <t>Компанийн нэр</t>
  </si>
  <si>
    <t>мян.төг</t>
  </si>
  <si>
    <t>Регистрийн дугаар</t>
  </si>
  <si>
    <t>мөнгөн</t>
  </si>
  <si>
    <t>мөнгөн бус</t>
  </si>
  <si>
    <t>Баян эрч ХХК</t>
  </si>
  <si>
    <t>Бороо гоулд ХХК</t>
  </si>
  <si>
    <t>Буд инвест ХХК</t>
  </si>
  <si>
    <t>Вояжер голд ХХК</t>
  </si>
  <si>
    <t>Баянтэгш импекс ХХК</t>
  </si>
  <si>
    <t>Петрочайна дачин тамсаг ХХК</t>
  </si>
  <si>
    <t>Бат адар ХХК</t>
  </si>
  <si>
    <t>Баянтээг ХХК</t>
  </si>
  <si>
    <t>Айвуун тэс ХХК</t>
  </si>
  <si>
    <t>Анхай интернэшнл ХХК</t>
  </si>
  <si>
    <t>Гүнбилэг трейд ХХК</t>
  </si>
  <si>
    <t>Алтан шагай групп ХХК</t>
  </si>
  <si>
    <t>Гацуурт ХХК</t>
  </si>
  <si>
    <t>Гоби коул энд энержи ХХК</t>
  </si>
  <si>
    <t>Азаргын гол чонот ХХК</t>
  </si>
  <si>
    <t>Болд төмөр ерөө гол ХХК</t>
  </si>
  <si>
    <t>Андын илч ХХК</t>
  </si>
  <si>
    <t>Багануур ХК</t>
  </si>
  <si>
    <t>Бүтээгдэхүүн хуваах гэрээнд тухайн жилд гарын үсэг зурсны урамшуулал</t>
  </si>
  <si>
    <t xml:space="preserve">Бүтээгдэхүүн хуваах гэрээгээр олборлолт эхэлсний урамшуулал             </t>
  </si>
  <si>
    <t>Бүтээгдэхүүн хуваах гэрээгээр тухайн жилд төлсөн сургалтын урамшуулал</t>
  </si>
  <si>
    <t>Бүтээгдэхүүн хуваах гэрээнд заасан нөхцлийн дагуу төлсөн талбайн дэнчин</t>
  </si>
  <si>
    <t xml:space="preserve">Бүтээгдэхүүн хуваах гэрээнд заасан нөхцлийн дагуу төлсөн захиргааны үйлчилгээний шимтгэл </t>
  </si>
  <si>
    <t>Бүтээгдэхүүн хуваах гэрээнд заасан нөхцлийн дагуу төлөөлөгчийн газрын үйл ажиллагааг дэмжсэн төлбөр</t>
  </si>
  <si>
    <t>Бүтээгдэхүүн хуваах гэрээний дагуу Засгийн газарт ногдох газрын тосны орлого</t>
  </si>
  <si>
    <t>Үүнээс: рояльти</t>
  </si>
  <si>
    <t>Газрын төлбөр</t>
  </si>
  <si>
    <t>Орон нутгийг дэмжих үйл ажиллагаа (бүтээгдэхүүн хуваах гэрээнд зааснаар)</t>
  </si>
  <si>
    <t>Ашигт малтмалаас бусад байгалийн баялаг ашиглахад олгох эрхийн зөвшөөрлийн хураамж</t>
  </si>
  <si>
    <t xml:space="preserve">Орон нутгийн төсөвт төлсөн тэмдэгтийн хураамж </t>
  </si>
  <si>
    <t>4. Бусад төлбөр ба зардал</t>
  </si>
  <si>
    <t>4.2 Төрийн байгууллагад өгсөн хандив, дэмжлэг</t>
  </si>
  <si>
    <t xml:space="preserve">мөнгөн </t>
  </si>
  <si>
    <t>Эн Пи Ай ХХК</t>
  </si>
  <si>
    <t>Эм Си Эс Холдинг ХХК</t>
  </si>
  <si>
    <t>Гоби энержи партнерс ХХК</t>
  </si>
  <si>
    <t>Шэйман ХХК</t>
  </si>
  <si>
    <t>Капкорп монголиа ХХК</t>
  </si>
  <si>
    <t>Петро матад ХХК</t>
  </si>
  <si>
    <t>Сансарын геологи хайгуул ХХК</t>
  </si>
  <si>
    <t>Зон хэн юу тиан ХХК</t>
  </si>
  <si>
    <t>Доншен газрын тос ХХК</t>
  </si>
  <si>
    <t>Алтай хангай бүрд ХХК</t>
  </si>
  <si>
    <t>Андын тэмүүлэл ХХК</t>
  </si>
  <si>
    <t>Боржгоны тал ХХК</t>
  </si>
  <si>
    <t>Бүүргэнт ХХК</t>
  </si>
  <si>
    <t>Гуравт ХХК</t>
  </si>
  <si>
    <t>Алтан тахь ХХК</t>
  </si>
  <si>
    <t>1в. Яам, төрийн захиргааны байгууллагад төлсөн үйлчилгээний хөлс, хураамж</t>
  </si>
  <si>
    <t>2а. Орон нутгийн төсөвт төлсөн татвар</t>
  </si>
  <si>
    <t>3. Бусад төлбөр ба зардал</t>
  </si>
  <si>
    <t>3б. Төрийн байгууллагад өгсөн хандив, дэмжлэг</t>
  </si>
  <si>
    <t xml:space="preserve">САЙН ДУРЫН МЭДЭЭЛЭЛ </t>
  </si>
  <si>
    <t>Нийт дүн</t>
  </si>
  <si>
    <t>2а. Төлсөн татвар, шимтгэл</t>
  </si>
  <si>
    <t>2в. Яам, төрийн захиргааны байгууллагад төлсөн үйлчилгээний хөлс, хураамж</t>
  </si>
  <si>
    <t>2г. Засгийн газарт төлсөн төлбөр</t>
  </si>
  <si>
    <t>(мян.төгрөгөөр)</t>
  </si>
  <si>
    <t>Авдар баян ХХК</t>
  </si>
  <si>
    <t>Альтаиргоулд ХХК</t>
  </si>
  <si>
    <t>АШБ ХХК</t>
  </si>
  <si>
    <t>Алтангол эксплорэйшн ХХК</t>
  </si>
  <si>
    <t>Амикагоулд ХХК</t>
  </si>
  <si>
    <t>Адил оч ХХК</t>
  </si>
  <si>
    <t>Белгравия майнинг ХХК</t>
  </si>
  <si>
    <t>Бридж констракшн ХХК</t>
  </si>
  <si>
    <t>Бэрх ресорсиз ХХК</t>
  </si>
  <si>
    <t>Бэрэн групп ХХК</t>
  </si>
  <si>
    <t>Бэрэн майнинг ХХК</t>
  </si>
  <si>
    <t>Баяннүүргээстэй ХХК</t>
  </si>
  <si>
    <t>Азийн болор</t>
  </si>
  <si>
    <t>Алтан дорнол монгол ХХК</t>
  </si>
  <si>
    <t>Адуунчулуун ХХК</t>
  </si>
  <si>
    <t>Азиагоулд монголиа ХХК</t>
  </si>
  <si>
    <t>Арвижих мандал ХХК</t>
  </si>
  <si>
    <t>Бошигт хайрхан ХХК</t>
  </si>
  <si>
    <t>Борганчан ХХК</t>
  </si>
  <si>
    <t>Би жи Эм Би ХХК</t>
  </si>
  <si>
    <t>Бумбат ресорсес ХХК</t>
  </si>
  <si>
    <t>Бумбат консолидетед ХХК</t>
  </si>
  <si>
    <t>Бумбат ХХК</t>
  </si>
  <si>
    <t>Броад ХХК</t>
  </si>
  <si>
    <t>Би Эй Пи ХХК</t>
  </si>
  <si>
    <t>Биг Могул Коул энд Энержи ХХК</t>
  </si>
  <si>
    <t>Баяжмал алт ХХК</t>
  </si>
  <si>
    <t>Баян ресорсиз ХХК</t>
  </si>
  <si>
    <t>Болд фо ар да ХХК</t>
  </si>
  <si>
    <t>Баялаг орд ХХК</t>
  </si>
  <si>
    <t>Баян жонш ХХК</t>
  </si>
  <si>
    <t>Билгүүн эрдэс ХХК</t>
  </si>
  <si>
    <t>Блюскай хорс ХХК</t>
  </si>
  <si>
    <t>Блюскай майнинг ХХК</t>
  </si>
  <si>
    <t>Вестерн ресурс ХХК</t>
  </si>
  <si>
    <t>Вестерн проспектор монголиа ХХК</t>
  </si>
  <si>
    <t>Вестерн минекс ХХК</t>
  </si>
  <si>
    <t>Вояжер минерал ресурсес ХХК</t>
  </si>
  <si>
    <t>ВЖВМ ХХК</t>
  </si>
  <si>
    <t>Глобал истерн минералз рисеч ХХК</t>
  </si>
  <si>
    <t>Голден крос ХХК</t>
  </si>
  <si>
    <t>Голден гоби майнинг ХХК</t>
  </si>
  <si>
    <t>Грийт ийст минералс ХХК</t>
  </si>
  <si>
    <t>Грейтмонголиа маунтайн ХХК</t>
  </si>
  <si>
    <t>Гүнбилэг гоулд ХХК</t>
  </si>
  <si>
    <t>Голден стрийм ХХК</t>
  </si>
  <si>
    <t>Гео инфо ХХК</t>
  </si>
  <si>
    <t>Гоби консолидетед ХХК</t>
  </si>
  <si>
    <t>Голден грауз ХХК</t>
  </si>
  <si>
    <t>Ганган гялбаа ХХК</t>
  </si>
  <si>
    <t>Ди Эс Си ХХК</t>
  </si>
  <si>
    <t>Дацан трейд ХХК</t>
  </si>
  <si>
    <t>Дорнын чулуулаг ХХК</t>
  </si>
  <si>
    <t>Ди Эс Эн Кэй ХХК</t>
  </si>
  <si>
    <t>Дорнын хүдэр ХХК</t>
  </si>
  <si>
    <t>Дун эрдэнэ ХХК</t>
  </si>
  <si>
    <t>ЕОС ХХК</t>
  </si>
  <si>
    <t>Жамп алт ХХК</t>
  </si>
  <si>
    <t>Жинхуа орд ХХК</t>
  </si>
  <si>
    <t>Жи Эл Ди Ви ХХК</t>
  </si>
  <si>
    <t>Жотойн бажууна ХХК</t>
  </si>
  <si>
    <t>Зуунмод Уул ХХК</t>
  </si>
  <si>
    <t>Зараяа холдингс ХХК</t>
  </si>
  <si>
    <t>Зостресорсиз ХХК</t>
  </si>
  <si>
    <t>Илт гоулд ХХК</t>
  </si>
  <si>
    <t>Корес монголиа ХХК</t>
  </si>
  <si>
    <t>Кью Жи Экс Монгол ХХК</t>
  </si>
  <si>
    <t>Кожеговь ХХК</t>
  </si>
  <si>
    <t>Кэй Ви Пи ХХК</t>
  </si>
  <si>
    <t>Лоншэнда ХХК</t>
  </si>
  <si>
    <t>Мо Эн Ко ХХК</t>
  </si>
  <si>
    <t>МГМК ХХК</t>
  </si>
  <si>
    <t>МИЗҮ ХХК</t>
  </si>
  <si>
    <t>Мон ажнай ХХК</t>
  </si>
  <si>
    <t>Монголросцветмет ХХК</t>
  </si>
  <si>
    <t>Монголрудпром ХХК</t>
  </si>
  <si>
    <t>Мон Лаа</t>
  </si>
  <si>
    <t>Монголчехметалл ХХК</t>
  </si>
  <si>
    <t>Монгол ураниум ресурс ХХК</t>
  </si>
  <si>
    <t>Монгол метал майнинг ХХК</t>
  </si>
  <si>
    <t>Могойн гол ХК</t>
  </si>
  <si>
    <t>Мөнгөн гүрэн ХХК</t>
  </si>
  <si>
    <t>Марко поло ХХК</t>
  </si>
  <si>
    <t>Монгол алтай ресорсиз ХХК</t>
  </si>
  <si>
    <t>Монголжүюаньли ХХК</t>
  </si>
  <si>
    <t>Наран гол тоосго ХХК</t>
  </si>
  <si>
    <t>Нордвинд ХХК</t>
  </si>
  <si>
    <t>НК ХХК</t>
  </si>
  <si>
    <t>Оюу толгой ХХК</t>
  </si>
  <si>
    <t>Оюут улаан ХХК</t>
  </si>
  <si>
    <t>Олова ХХК</t>
  </si>
  <si>
    <t>Одод гоулд ХХК</t>
  </si>
  <si>
    <t>Пенинсуламайнинг ХХК</t>
  </si>
  <si>
    <t>Пибоди винсвей ресорсез ХХК</t>
  </si>
  <si>
    <t>Рио ад ХХК</t>
  </si>
  <si>
    <t>Рэдхил Монголиа ХХК</t>
  </si>
  <si>
    <t>Сонсголон бармат ХК</t>
  </si>
  <si>
    <t>Сонор трейд ХХК</t>
  </si>
  <si>
    <t>Си Өү Эй Эл ХХК</t>
  </si>
  <si>
    <t>Си Эм Кэй Ай ХХК</t>
  </si>
  <si>
    <t>Саусгоби сэндс ХХК</t>
  </si>
  <si>
    <t>Сентерра гоулд монголиа ХХК</t>
  </si>
  <si>
    <t>Камекс ХХК</t>
  </si>
  <si>
    <t>Си Си И Эм ХХК</t>
  </si>
  <si>
    <t>Сод газар ХХК</t>
  </si>
  <si>
    <t>Тэгшт плант ХХК</t>
  </si>
  <si>
    <t>Топазстоне майнинг ХХК</t>
  </si>
  <si>
    <t>Эм Өү Өү Ай Си Өү ХХК</t>
  </si>
  <si>
    <t>ЗБАА ХХК</t>
  </si>
  <si>
    <t>Жи Эс Би майнинг ХХК</t>
  </si>
  <si>
    <t>Петрокоал ХХК</t>
  </si>
  <si>
    <t>Эх дэлгэр мөрөн ХХК</t>
  </si>
  <si>
    <t>Самтан морес ХХК</t>
  </si>
  <si>
    <t>Жоншт газар ХХК</t>
  </si>
  <si>
    <t>Жи Ар Ти Би ХХК</t>
  </si>
  <si>
    <t>Занд болор ХХК</t>
  </si>
  <si>
    <t>ЗТХ ХХК</t>
  </si>
  <si>
    <t>Зүчид орд ХХК</t>
  </si>
  <si>
    <t>Звездаметрика ХХК</t>
  </si>
  <si>
    <t>Зүрийн булан ХХК</t>
  </si>
  <si>
    <t>Идэр хайрхан ХХК</t>
  </si>
  <si>
    <t>Инфинити спэйс ХХК</t>
  </si>
  <si>
    <t>Илчит металл ХХК</t>
  </si>
  <si>
    <t>Итгэл түшиг ХХК</t>
  </si>
  <si>
    <t>Кеналхан ХХК</t>
  </si>
  <si>
    <t>Легенд майнз ХХК</t>
  </si>
  <si>
    <t>Минжит булган гол ХХК</t>
  </si>
  <si>
    <t>Монстрой ХХК</t>
  </si>
  <si>
    <t>Монгол манганейз натурал ресурс ХХК</t>
  </si>
  <si>
    <t>Могул энержи ХХК</t>
  </si>
  <si>
    <t>Монресорсиз ХХК</t>
  </si>
  <si>
    <t>Монголиан айрон групп ХХК</t>
  </si>
  <si>
    <t>Мон элс ХХК</t>
  </si>
  <si>
    <t>Макс импекс ХХК</t>
  </si>
  <si>
    <t>Миллениум сторм ХХК</t>
  </si>
  <si>
    <t>Миллениум дигерс ХХК</t>
  </si>
  <si>
    <t>Монвольфрам ХХК</t>
  </si>
  <si>
    <t>Мэйнструктур ХХК</t>
  </si>
  <si>
    <t>Монскорп ХХК</t>
  </si>
  <si>
    <t>Мираклэнд ХХК</t>
  </si>
  <si>
    <t>Нутгийн орд ХХК</t>
  </si>
  <si>
    <t>Ноёнгари ХХК</t>
  </si>
  <si>
    <t>НАБД ХХК</t>
  </si>
  <si>
    <t>Новаметал ресурс ХХК</t>
  </si>
  <si>
    <t>Надмин ХХК</t>
  </si>
  <si>
    <t>Нарлагбаян алтай ХХК</t>
  </si>
  <si>
    <t>Очир төв ХХК</t>
  </si>
  <si>
    <t>Ов энд тулга ХХК</t>
  </si>
  <si>
    <t>Остнорм ХХК</t>
  </si>
  <si>
    <t>Оюу дайчин ХХК</t>
  </si>
  <si>
    <t>Өү Пи Эм ХХК</t>
  </si>
  <si>
    <t>Ричфлюрит ХХК</t>
  </si>
  <si>
    <t>Сантавиач ХХК</t>
  </si>
  <si>
    <t>Суурь хана ХХК</t>
  </si>
  <si>
    <t>Солонго бил ХХК</t>
  </si>
  <si>
    <t>Сувдан бороо ХХК</t>
  </si>
  <si>
    <t>СС Монголиа ХХК</t>
  </si>
  <si>
    <t>Тэгшхан ХХК</t>
  </si>
  <si>
    <t>Тэдэө ХХК</t>
  </si>
  <si>
    <t>Тэнгэрийн хүрд ХХК</t>
  </si>
  <si>
    <t>Толгойтын гол ХХК</t>
  </si>
  <si>
    <t>Тайшэн девелопмент ХХК</t>
  </si>
  <si>
    <t>Тинаха ХХК</t>
  </si>
  <si>
    <t>Тэнгри петроцемикалс ХХК</t>
  </si>
  <si>
    <t>Тэнүүн байгаль ХХК</t>
  </si>
  <si>
    <t>Тунамал шижир ХХК</t>
  </si>
  <si>
    <t>Урт хошуу ХХК</t>
  </si>
  <si>
    <t>Уулс ноён ХХК</t>
  </si>
  <si>
    <t>Уул саран ХХК</t>
  </si>
  <si>
    <t>Үнэт металл ХХК</t>
  </si>
  <si>
    <t>Хавцгайт ресорсиз ХХК</t>
  </si>
  <si>
    <t>Хуа фенг рунда ХХК</t>
  </si>
  <si>
    <t>Хүннү говь алтай ХХК</t>
  </si>
  <si>
    <t>Хелиосголд ХХК</t>
  </si>
  <si>
    <t>Хүннү стийл ХХК</t>
  </si>
  <si>
    <t>Харанга эрдэнэс ХХК</t>
  </si>
  <si>
    <t>Харанга шавдал ХХК</t>
  </si>
  <si>
    <t>Хулморьт майнинг ХХК</t>
  </si>
  <si>
    <t>Хамаг монгол ресурс ХХК</t>
  </si>
  <si>
    <t>Хөх тэнгэр интернэшнл ХХК</t>
  </si>
  <si>
    <t>Цэн баялаг ХХК</t>
  </si>
  <si>
    <t>Цагаан бүрд ХХК</t>
  </si>
  <si>
    <t>ЦДЦ ХХК</t>
  </si>
  <si>
    <t>Цогт онон ХХК</t>
  </si>
  <si>
    <t>Центрвилл ХХК</t>
  </si>
  <si>
    <t>Цагаан говь ХХК</t>
  </si>
  <si>
    <t>Цантын жим ХХК</t>
  </si>
  <si>
    <t>Чи хуа оч ХХК</t>
  </si>
  <si>
    <t>Чингэлбөөнцагаан ХХК</t>
  </si>
  <si>
    <t>Шохой цагаан булаг ХХК</t>
  </si>
  <si>
    <t>Шинэ тоосго ХХК</t>
  </si>
  <si>
    <t>Шижир хайрга ХХК</t>
  </si>
  <si>
    <t>ЭБНЭ ХХК</t>
  </si>
  <si>
    <t>Эрдэс увс ХХК</t>
  </si>
  <si>
    <t>Эн Си Ар Ай ХХК</t>
  </si>
  <si>
    <t>Эн Эй Пи Эл ХХК</t>
  </si>
  <si>
    <t>Эм Эн Си Ар Ай ХХК</t>
  </si>
  <si>
    <t>Эйч Эм Си Натурал ресурс корпорэшн ХХК</t>
  </si>
  <si>
    <t>Эй Эл Жи Ти ХХК</t>
  </si>
  <si>
    <t>Эйч Кэй жи Си ХХК</t>
  </si>
  <si>
    <t>Эрдэнийн ундарга хайрхан ХХК</t>
  </si>
  <si>
    <t>Эф Эл Эм Эм ХХК</t>
  </si>
  <si>
    <t>Эгшиглэнт уул ХХК</t>
  </si>
  <si>
    <t>Эс Жи Майнинг эрдэс ХХК</t>
  </si>
  <si>
    <t>Эрд хул ХХК</t>
  </si>
  <si>
    <t>ЭБГ ХХК</t>
  </si>
  <si>
    <t>Эрчим импекс ХХК</t>
  </si>
  <si>
    <t>Эй Эйч Жи металс групп ХХК</t>
  </si>
  <si>
    <t>Тахилт мандах ХХК</t>
  </si>
  <si>
    <t>Мөнх ноён суварга ХХК</t>
  </si>
  <si>
    <t>Өү Жи Си Эйч Эл ХХК</t>
  </si>
  <si>
    <t>Энгүй тал ХХК</t>
  </si>
  <si>
    <t>1а. Улсын төсөвт төлсөн албан татвар, хураамж, шимтгэл</t>
  </si>
  <si>
    <t xml:space="preserve">Аж ахуйн нэгжийн орлогын албан татвар </t>
  </si>
  <si>
    <t>Автобензин, дизелийн түлшний онцгой албан татвар</t>
  </si>
  <si>
    <t xml:space="preserve">Автобензин, дизелийн түлшний албан татвар </t>
  </si>
  <si>
    <t>Ашигт малтмалын нөөц ашигласны төлбөр болон нэмэлт төлбөр</t>
  </si>
  <si>
    <t xml:space="preserve">Ашигт малтмал ашиглалтын болон хайгуулын тусгай зөвшөөрлийн төлбөр             </t>
  </si>
  <si>
    <t xml:space="preserve">Зарим бүтээгдэхүүний үнийн өсөлтийн албан татвар </t>
  </si>
  <si>
    <t>1б. Төлбөр</t>
  </si>
  <si>
    <t>Улсын төсвийн хөрөнгөөр хайгуул хийсэн ордын нөхөн төлбөр</t>
  </si>
  <si>
    <t>Гадаадын мэргэжилтэн, ажилчны ажлын байрны төлбөр</t>
  </si>
  <si>
    <t>1г. Төрийн өмчийн ногдол ашиг</t>
  </si>
  <si>
    <t>Төрийн өмчийн ногдол ашиг</t>
  </si>
  <si>
    <t>1д. Бусад</t>
  </si>
  <si>
    <t xml:space="preserve">Бусад </t>
  </si>
  <si>
    <t>2б. Төлбөр</t>
  </si>
  <si>
    <t>Ус ашигласны төлбөр</t>
  </si>
  <si>
    <t>Ойгоос хэрэглээний мод, түлээ бэлтгэж, ашигласны төлбөр</t>
  </si>
  <si>
    <t>Түгээмэл тархацтай ашигт малтмалын нөөц ашигласны төлбөр</t>
  </si>
  <si>
    <t>2в. Нутгийн захиргааны байгууллагад төлсөн хураамж, үйлчилгээний хөлс</t>
  </si>
  <si>
    <t>2г. Орон нутгийн төрийн өмчийн ногдол ашиг</t>
  </si>
  <si>
    <t>Орон нутгийн төрийн өмчийн ногдол ашиг</t>
  </si>
  <si>
    <t>2д. Бусад</t>
  </si>
  <si>
    <t>3а. Байгаль хамгаалах зардлын урьдчилгаа</t>
  </si>
  <si>
    <t>Байгаль хамгаалах зардлын 50 хувийг тусгай дансанд шилжүүлсэн дүн</t>
  </si>
  <si>
    <t>Яам, агентлагт өгсөн</t>
  </si>
  <si>
    <t>Аймаг, нийслэлд өгсөн</t>
  </si>
  <si>
    <t>Сум, дүүрэгт өгсөн</t>
  </si>
  <si>
    <t>Бусад байгууллагад өгсөн</t>
  </si>
  <si>
    <t>Гэрээ, тодорхой нөхцлөөр хөнгөлсөн, чөлөөлсөн татвар</t>
  </si>
  <si>
    <t>Хөрөнгө оруулалтын зардал</t>
  </si>
  <si>
    <t>Ажиллагчдын сургалт, чадавх бэхжүүлэхэд зориулсан зардал</t>
  </si>
  <si>
    <t>Геологи, хайгуулын зардал</t>
  </si>
  <si>
    <t>Байгаль хамгаалах арга хэмжээнд зарцуулсан зардал</t>
  </si>
  <si>
    <t xml:space="preserve">Гамшгаас хамгаалахад зориулсан зардал </t>
  </si>
  <si>
    <t>Тэнгри терра ресурс ХХК</t>
  </si>
  <si>
    <t>Төгрөг нуурын энержи ХХК</t>
  </si>
  <si>
    <t>Трейжа маунтайн интернэшнл майнинг ХХК</t>
  </si>
  <si>
    <t>Топ тоосго ХХК</t>
  </si>
  <si>
    <t>Таац мөрөн ХХК</t>
  </si>
  <si>
    <t>Улзгол ХХК</t>
  </si>
  <si>
    <t>Үүртгоулд ХХК</t>
  </si>
  <si>
    <t>Фирст ресурс ХХК</t>
  </si>
  <si>
    <t>Хун хуа ХХК</t>
  </si>
  <si>
    <t>Хүслэмж ХХК</t>
  </si>
  <si>
    <t>Хотгор шанага ХХК</t>
  </si>
  <si>
    <t>Хос хас ХХК</t>
  </si>
  <si>
    <t>Хоту ХХК</t>
  </si>
  <si>
    <t>Хүдэн ХХК</t>
  </si>
  <si>
    <t>Хунанжинлэн ХХК</t>
  </si>
  <si>
    <t>Хуади куонез ХХК</t>
  </si>
  <si>
    <t>Хэрлэн энерго ХХК</t>
  </si>
  <si>
    <t>Хүрээ дэл ХХК</t>
  </si>
  <si>
    <t>Ханшижир ХХК</t>
  </si>
  <si>
    <t>Хотгор ХХК</t>
  </si>
  <si>
    <t>Хуалян ХХК</t>
  </si>
  <si>
    <t>Хангад эксплорэшн ХХК</t>
  </si>
  <si>
    <t>Хурай ХХК</t>
  </si>
  <si>
    <t>Хартарвагатай ХХК</t>
  </si>
  <si>
    <t>Харанга хүдэр ХХК</t>
  </si>
  <si>
    <t>Цемент шохой ХК</t>
  </si>
  <si>
    <t>Цайртминерал ХХК</t>
  </si>
  <si>
    <t>Цэвдэг ХХК</t>
  </si>
  <si>
    <t>Централ эйшиан цемент ХХК</t>
  </si>
  <si>
    <t>Чингисийн хар алт ХХК</t>
  </si>
  <si>
    <t>Чинхуа МАК нарийн сухайт ХХК</t>
  </si>
  <si>
    <t>Шар нарст ХХК</t>
  </si>
  <si>
    <t>Шарын гол ХК</t>
  </si>
  <si>
    <t>Шинь Шинь ХХК</t>
  </si>
  <si>
    <t>Шивээ овоо ХК</t>
  </si>
  <si>
    <t>Шанлун ХХК</t>
  </si>
  <si>
    <t>Шинэ шивээ ХХК</t>
  </si>
  <si>
    <t>Шижир алт ХХК</t>
  </si>
  <si>
    <t>Эрдэнэс таван толгой ХК</t>
  </si>
  <si>
    <t>Эрэл ХХК</t>
  </si>
  <si>
    <t>Эрвэн хүдэр ХХК</t>
  </si>
  <si>
    <t>Эм Ар Си Эм Жи Эл ХХК</t>
  </si>
  <si>
    <t>Эм Пи Эйч Си Эл ХХК</t>
  </si>
  <si>
    <t>Эрдэс холдинг ХХК</t>
  </si>
  <si>
    <t>Эрдэнэт үйлдвэр ХХК</t>
  </si>
  <si>
    <t>Эф Эм Ай ХХК</t>
  </si>
  <si>
    <t>Энержи ресурс ХХК</t>
  </si>
  <si>
    <t>Эс Би Эф ХХК</t>
  </si>
  <si>
    <t>Эмээлт майнз ХХК</t>
  </si>
  <si>
    <t>Эм Си Ти Ти ХХК</t>
  </si>
  <si>
    <t>Эрдэнэ жас ХХК</t>
  </si>
  <si>
    <t>Юниверсал коппер ХХК</t>
  </si>
  <si>
    <t>Ланд ойл ХХК</t>
  </si>
  <si>
    <t>Эм Эм И ХХК</t>
  </si>
  <si>
    <t>Эй Пи И Экс Пи Ар Өү ХХК</t>
  </si>
  <si>
    <t>2  Улсын төсөвт төлсөн албан татвар, төлбөр, хураамж, Засгийн газарт ногдох бүтээгдэхүүний үнэ</t>
  </si>
  <si>
    <t>798524.1доллар</t>
  </si>
  <si>
    <t>42287619.05ам.доллар</t>
  </si>
  <si>
    <t>3. Орон нутгийн төсөвт төлсөн албан татвар, төлбөр, хураамж</t>
  </si>
  <si>
    <t>3а. Төлсөн албан татвар</t>
  </si>
  <si>
    <t>3б. Төлбөр</t>
  </si>
  <si>
    <t>200740ам.доллар</t>
  </si>
  <si>
    <t>3в.  Нутгийн захиргааны байгууллагад төлсөн хураамж, үйлчилгээний хөлс</t>
  </si>
  <si>
    <t>3г. Бусад</t>
  </si>
  <si>
    <t>4.1 Байгаль хамгаалах зардлын урьдчилгаа</t>
  </si>
  <si>
    <t>19892878.11ам.</t>
  </si>
  <si>
    <t>4224082.95ам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</si>
</sst>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_-;_-* &quot;-&quot;??_₮_-;_-@_-"/>
    <numFmt numFmtId="164" formatCode="_-* #,##0.0_₮_-;\-* #,##0.0_₮_-;_-* &quot;-&quot;??_₮_-;_-@_-"/>
    <numFmt numFmtId="165" formatCode="_-* #,##0_₮_-;\-* #,##0_₮_-;_-* &quot;-&quot;??_₮_-;_-@_-"/>
  </numFmts>
  <fonts count="17" x14ac:knownFonts="1">
    <font>
      <sz val="10"/>
      <name val="Arial"/>
      <charset val="1"/>
    </font>
    <font>
      <sz val="10"/>
      <name val="Arial"/>
      <family val="2"/>
    </font>
    <font>
      <sz val="10"/>
      <name val="Arial Mon"/>
      <family val="2"/>
    </font>
    <font>
      <b/>
      <sz val="10"/>
      <name val="Tahoma"/>
      <family val="2"/>
    </font>
    <font>
      <sz val="10"/>
      <name val="Tahoma"/>
      <family val="2"/>
    </font>
    <font>
      <b/>
      <sz val="9"/>
      <name val="Arial"/>
      <family val="2"/>
    </font>
    <font>
      <b/>
      <sz val="8"/>
      <name val="Arial"/>
      <family val="2"/>
    </font>
    <font>
      <b/>
      <sz val="9"/>
      <color rgb="FFFF0000"/>
      <name val="Arial"/>
      <family val="2"/>
    </font>
    <font>
      <b/>
      <sz val="8"/>
      <color rgb="FFFF0000"/>
      <name val="Arial"/>
      <family val="2"/>
    </font>
    <font>
      <sz val="9"/>
      <name val="Arial"/>
      <family val="2"/>
    </font>
    <font>
      <sz val="8"/>
      <name val="Arial"/>
      <family val="2"/>
    </font>
    <font>
      <sz val="8"/>
      <color rgb="FFFF0000"/>
      <name val="Arial"/>
      <family val="2"/>
    </font>
    <font>
      <sz val="9"/>
      <color rgb="FFFF0000"/>
      <name val="Arial"/>
      <family val="2"/>
    </font>
    <font>
      <sz val="11"/>
      <name val="Calibri"/>
      <family val="2"/>
    </font>
    <font>
      <sz val="9"/>
      <color rgb="FF000000"/>
      <name val="Arial"/>
      <family val="2"/>
    </font>
    <font>
      <b/>
      <sz val="10"/>
      <name val="Arial"/>
      <family val="2"/>
    </font>
    <font>
      <b/>
      <sz val="9"/>
      <color rgb="FF000000"/>
      <name val="Arial"/>
      <family val="2"/>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06">
    <xf numFmtId="0" fontId="0" fillId="0" borderId="0" xfId="0"/>
    <xf numFmtId="0" fontId="2" fillId="0" borderId="0" xfId="0" applyFont="1" applyAlignment="1">
      <alignment wrapText="1"/>
    </xf>
    <xf numFmtId="0" fontId="4" fillId="0" borderId="0" xfId="0" applyNumberFormat="1" applyFont="1"/>
    <xf numFmtId="0" fontId="4" fillId="0" borderId="0" xfId="0" applyFont="1"/>
    <xf numFmtId="0" fontId="4" fillId="0" borderId="0" xfId="0" applyNumberFormat="1" applyFont="1" applyAlignment="1">
      <alignment horizontal="center"/>
    </xf>
    <xf numFmtId="0" fontId="4" fillId="0" borderId="0" xfId="0" applyFont="1" applyAlignment="1">
      <alignment horizontal="center"/>
    </xf>
    <xf numFmtId="165" fontId="3" fillId="0" borderId="0" xfId="1" applyNumberFormat="1" applyFont="1" applyFill="1" applyBorder="1"/>
    <xf numFmtId="165" fontId="4" fillId="0" borderId="0" xfId="1" applyNumberFormat="1" applyFont="1" applyFill="1" applyBorder="1"/>
    <xf numFmtId="165" fontId="4" fillId="0" borderId="0" xfId="1" applyNumberFormat="1" applyFont="1"/>
    <xf numFmtId="0" fontId="3" fillId="0" borderId="0" xfId="0" applyFont="1"/>
    <xf numFmtId="0" fontId="4" fillId="0" borderId="0" xfId="0" applyFont="1" applyFill="1"/>
    <xf numFmtId="0" fontId="6" fillId="0" borderId="1" xfId="1" applyNumberFormat="1" applyFont="1" applyBorder="1" applyAlignment="1">
      <alignment horizontal="center"/>
    </xf>
    <xf numFmtId="0" fontId="6" fillId="0" borderId="0" xfId="1" applyNumberFormat="1" applyFont="1" applyBorder="1" applyAlignment="1">
      <alignment horizontal="center"/>
    </xf>
    <xf numFmtId="0" fontId="5" fillId="0" borderId="0" xfId="1" applyNumberFormat="1" applyFont="1" applyBorder="1" applyAlignment="1">
      <alignment horizontal="center"/>
    </xf>
    <xf numFmtId="0" fontId="6" fillId="0" borderId="1" xfId="1"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8" fillId="0" borderId="1" xfId="1"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10" fillId="0" borderId="1" xfId="1" applyNumberFormat="1" applyFont="1" applyBorder="1" applyAlignment="1">
      <alignment horizontal="center"/>
    </xf>
    <xf numFmtId="0" fontId="9" fillId="0" borderId="1" xfId="0" applyNumberFormat="1" applyFont="1" applyBorder="1" applyAlignment="1">
      <alignment horizontal="center"/>
    </xf>
    <xf numFmtId="0" fontId="9" fillId="0" borderId="2" xfId="0" applyNumberFormat="1" applyFont="1" applyBorder="1" applyAlignment="1">
      <alignment horizontal="center"/>
    </xf>
    <xf numFmtId="0" fontId="9" fillId="0" borderId="0" xfId="0" applyNumberFormat="1" applyFont="1" applyBorder="1" applyAlignment="1">
      <alignment horizontal="center"/>
    </xf>
    <xf numFmtId="165" fontId="6" fillId="0" borderId="1" xfId="1" applyNumberFormat="1" applyFont="1" applyBorder="1"/>
    <xf numFmtId="0" fontId="9" fillId="0" borderId="0" xfId="0" applyFont="1" applyBorder="1"/>
    <xf numFmtId="165" fontId="10" fillId="0" borderId="1" xfId="1" applyNumberFormat="1" applyFont="1" applyBorder="1"/>
    <xf numFmtId="0" fontId="9" fillId="0" borderId="1" xfId="0" applyFont="1" applyBorder="1"/>
    <xf numFmtId="165" fontId="11" fillId="0" borderId="1" xfId="1" applyNumberFormat="1" applyFont="1" applyBorder="1"/>
    <xf numFmtId="165" fontId="10" fillId="0" borderId="1" xfId="1" applyNumberFormat="1" applyFont="1" applyBorder="1" applyAlignment="1">
      <alignment vertical="center"/>
    </xf>
    <xf numFmtId="0" fontId="9" fillId="0" borderId="1" xfId="0" applyFont="1" applyBorder="1" applyAlignment="1">
      <alignment vertical="center"/>
    </xf>
    <xf numFmtId="0" fontId="9" fillId="0" borderId="0" xfId="0" applyFont="1" applyBorder="1" applyAlignment="1">
      <alignment vertical="center"/>
    </xf>
    <xf numFmtId="0" fontId="5" fillId="0" borderId="0" xfId="0" applyFont="1" applyBorder="1"/>
    <xf numFmtId="0" fontId="5" fillId="0" borderId="1" xfId="0" applyFont="1" applyBorder="1"/>
    <xf numFmtId="0" fontId="12" fillId="0" borderId="1" xfId="0" applyFont="1" applyBorder="1"/>
    <xf numFmtId="165" fontId="10" fillId="0" borderId="4" xfId="1" applyNumberFormat="1" applyFont="1" applyBorder="1"/>
    <xf numFmtId="0" fontId="9" fillId="0" borderId="4" xfId="0" applyFont="1" applyBorder="1"/>
    <xf numFmtId="165" fontId="6" fillId="0" borderId="3" xfId="1" applyNumberFormat="1" applyFont="1" applyFill="1" applyBorder="1"/>
    <xf numFmtId="165" fontId="6" fillId="0" borderId="1" xfId="1" applyNumberFormat="1" applyFont="1" applyFill="1" applyBorder="1"/>
    <xf numFmtId="0" fontId="9" fillId="0" borderId="0" xfId="0" applyFont="1" applyFill="1" applyBorder="1"/>
    <xf numFmtId="165" fontId="6" fillId="0" borderId="1" xfId="1" applyNumberFormat="1"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165" fontId="10" fillId="0" borderId="0" xfId="1" applyNumberFormat="1" applyFont="1"/>
    <xf numFmtId="164" fontId="9" fillId="0" borderId="0" xfId="0" applyNumberFormat="1" applyFont="1" applyFill="1"/>
    <xf numFmtId="0" fontId="9" fillId="0" borderId="0" xfId="0" applyFont="1"/>
    <xf numFmtId="0" fontId="9" fillId="0" borderId="0" xfId="0" applyFont="1" applyAlignment="1">
      <alignment horizontal="left"/>
    </xf>
    <xf numFmtId="0" fontId="13" fillId="0" borderId="0" xfId="0" applyFont="1"/>
    <xf numFmtId="0" fontId="9" fillId="0" borderId="11" xfId="0"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vertical="center" wrapText="1"/>
    </xf>
    <xf numFmtId="0" fontId="9" fillId="0" borderId="12" xfId="0" applyFont="1" applyBorder="1" applyAlignment="1">
      <alignment vertical="center" wrapText="1"/>
    </xf>
    <xf numFmtId="0" fontId="9" fillId="0" borderId="11" xfId="0" applyFont="1" applyBorder="1" applyAlignment="1">
      <alignment vertical="center" wrapText="1"/>
    </xf>
    <xf numFmtId="0" fontId="13" fillId="0" borderId="0" xfId="0" applyFont="1" applyAlignment="1">
      <alignment vertical="top" wrapText="1"/>
    </xf>
    <xf numFmtId="0" fontId="5" fillId="0" borderId="16" xfId="0" applyFont="1" applyBorder="1" applyAlignment="1">
      <alignment vertical="center"/>
    </xf>
    <xf numFmtId="0" fontId="9" fillId="0" borderId="11" xfId="0" applyFont="1" applyBorder="1" applyAlignment="1">
      <alignment vertical="center" wrapText="1"/>
    </xf>
    <xf numFmtId="0" fontId="5" fillId="0" borderId="7" xfId="0" applyFont="1" applyBorder="1" applyAlignment="1">
      <alignment horizontal="center" vertical="center" wrapText="1"/>
    </xf>
    <xf numFmtId="0" fontId="13" fillId="0" borderId="0" xfId="0" applyFont="1" applyAlignment="1">
      <alignment vertical="center"/>
    </xf>
    <xf numFmtId="0" fontId="9" fillId="0" borderId="15" xfId="0" applyFont="1" applyBorder="1" applyAlignment="1">
      <alignment vertical="center" wrapText="1"/>
    </xf>
    <xf numFmtId="0" fontId="9" fillId="0" borderId="16" xfId="0" applyFont="1" applyBorder="1" applyAlignment="1">
      <alignment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5" xfId="0" applyFont="1" applyBorder="1" applyAlignment="1">
      <alignment vertical="center"/>
    </xf>
    <xf numFmtId="0" fontId="5" fillId="0" borderId="16" xfId="0" applyFont="1" applyBorder="1" applyAlignment="1">
      <alignment vertical="center"/>
    </xf>
    <xf numFmtId="0" fontId="14" fillId="0" borderId="17" xfId="0" applyFont="1" applyBorder="1" applyAlignment="1">
      <alignment vertical="center" wrapText="1"/>
    </xf>
    <xf numFmtId="0" fontId="14" fillId="0" borderId="11" xfId="0" applyFont="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9" fillId="0" borderId="17" xfId="0" applyFont="1" applyBorder="1" applyAlignment="1">
      <alignment vertical="center" wrapText="1"/>
    </xf>
    <xf numFmtId="0" fontId="9" fillId="0" borderId="11" xfId="0" applyFont="1" applyBorder="1" applyAlignment="1">
      <alignment vertical="center" wrapText="1"/>
    </xf>
    <xf numFmtId="0" fontId="9" fillId="0" borderId="7" xfId="0" applyFont="1" applyBorder="1" applyAlignment="1">
      <alignment vertical="center"/>
    </xf>
    <xf numFmtId="0" fontId="5" fillId="0" borderId="7" xfId="0" applyFont="1" applyBorder="1" applyAlignment="1">
      <alignment vertical="center"/>
    </xf>
    <xf numFmtId="0" fontId="9" fillId="0" borderId="0" xfId="0" applyFont="1" applyAlignment="1">
      <alignment vertical="center"/>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13" fillId="0" borderId="0" xfId="0" applyFont="1" applyAlignment="1">
      <alignment wrapText="1"/>
    </xf>
    <xf numFmtId="0" fontId="1" fillId="0" borderId="0" xfId="0" applyFont="1" applyAlignment="1">
      <alignment vertical="center"/>
    </xf>
    <xf numFmtId="0" fontId="9" fillId="0" borderId="16" xfId="0" applyFont="1" applyBorder="1" applyAlignment="1">
      <alignment horizontal="center" vertical="center"/>
    </xf>
    <xf numFmtId="0" fontId="5" fillId="0" borderId="2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7" xfId="0" applyFont="1" applyBorder="1" applyAlignment="1">
      <alignment horizontal="center" vertical="center" wrapText="1"/>
    </xf>
    <xf numFmtId="0" fontId="9" fillId="0" borderId="2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9" fillId="0" borderId="20" xfId="0" applyFont="1" applyBorder="1" applyAlignment="1">
      <alignment vertical="center"/>
    </xf>
    <xf numFmtId="0" fontId="1" fillId="0" borderId="11" xfId="0" applyFont="1" applyBorder="1" applyAlignment="1">
      <alignment vertical="center"/>
    </xf>
    <xf numFmtId="0" fontId="1" fillId="0" borderId="7" xfId="0" applyFont="1" applyBorder="1" applyAlignment="1">
      <alignment vertical="center"/>
    </xf>
    <xf numFmtId="0" fontId="5" fillId="0" borderId="20" xfId="0" applyFont="1" applyBorder="1" applyAlignment="1">
      <alignment vertical="center"/>
    </xf>
    <xf numFmtId="0" fontId="5" fillId="0" borderId="6" xfId="0" applyFont="1" applyBorder="1" applyAlignment="1">
      <alignment vertical="center"/>
    </xf>
    <xf numFmtId="0" fontId="9"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vertical="center"/>
    </xf>
    <xf numFmtId="0" fontId="5" fillId="0" borderId="21" xfId="0" applyFont="1" applyBorder="1" applyAlignment="1">
      <alignment vertical="center"/>
    </xf>
    <xf numFmtId="0" fontId="5" fillId="0" borderId="19"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K93"/>
  <sheetViews>
    <sheetView tabSelected="1" zoomScaleSheetLayoutView="100" workbookViewId="0">
      <pane xSplit="2" ySplit="2" topLeftCell="JW3" activePane="bottomRight" state="frozen"/>
      <selection pane="topRight" activeCell="C1" sqref="C1"/>
      <selection pane="bottomLeft" activeCell="A3" sqref="A3"/>
      <selection pane="bottomRight" activeCell="CS1" sqref="CS1:CS1048576"/>
    </sheetView>
  </sheetViews>
  <sheetFormatPr defaultRowHeight="12" x14ac:dyDescent="0.2"/>
  <cols>
    <col min="1" max="1" width="33" style="45" customWidth="1"/>
    <col min="2" max="2" width="14.7109375" style="45" customWidth="1"/>
    <col min="3" max="3" width="12.7109375" style="42" customWidth="1"/>
    <col min="4" max="4" width="16.7109375" style="44" customWidth="1"/>
    <col min="5" max="16" width="9.140625" style="44" customWidth="1"/>
    <col min="17" max="17" width="10" style="44" customWidth="1"/>
    <col min="18" max="27" width="9.140625" style="44" customWidth="1"/>
    <col min="28" max="28" width="10.140625" style="44" customWidth="1"/>
    <col min="29" max="37" width="9.140625" style="44" customWidth="1"/>
    <col min="38" max="38" width="11" style="44" bestFit="1" customWidth="1"/>
    <col min="39" max="39" width="10.85546875" style="44" bestFit="1" customWidth="1"/>
    <col min="40" max="95" width="9.140625" style="44" customWidth="1"/>
    <col min="96" max="97" width="10" style="44" bestFit="1" customWidth="1"/>
    <col min="98" max="99" width="9.140625" style="44" customWidth="1"/>
    <col min="100" max="100" width="10.85546875" style="44" bestFit="1" customWidth="1"/>
    <col min="101" max="113" width="9.140625" style="44" customWidth="1"/>
    <col min="114" max="114" width="11" style="44" customWidth="1"/>
    <col min="115" max="124" width="9.140625" style="44" customWidth="1"/>
    <col min="125" max="125" width="8.7109375" style="44" bestFit="1" customWidth="1"/>
    <col min="126" max="127" width="12" style="44" bestFit="1" customWidth="1"/>
    <col min="128" max="153" width="9.140625" style="44" customWidth="1"/>
    <col min="154" max="154" width="10" style="44" bestFit="1" customWidth="1"/>
    <col min="155" max="157" width="9.140625" style="44" customWidth="1"/>
    <col min="158" max="158" width="10" style="44" bestFit="1" customWidth="1"/>
    <col min="159" max="159" width="10.85546875" style="44" bestFit="1" customWidth="1"/>
    <col min="160" max="162" width="9.140625" style="44" customWidth="1"/>
    <col min="163" max="163" width="10.85546875" style="44" bestFit="1" customWidth="1"/>
    <col min="164" max="164" width="9.140625" style="44" customWidth="1"/>
    <col min="165" max="165" width="10" style="44" bestFit="1" customWidth="1"/>
    <col min="166" max="166" width="10.85546875" style="44" bestFit="1" customWidth="1"/>
    <col min="167" max="168" width="10" style="44" bestFit="1" customWidth="1"/>
    <col min="169" max="169" width="9.140625" style="44" customWidth="1"/>
    <col min="170" max="170" width="10" style="44" bestFit="1" customWidth="1"/>
    <col min="171" max="171" width="10.85546875" style="44" bestFit="1" customWidth="1"/>
    <col min="172" max="174" width="9.140625" style="44" customWidth="1"/>
    <col min="175" max="175" width="10" style="44" bestFit="1" customWidth="1"/>
    <col min="176" max="176" width="9.140625" style="44" customWidth="1"/>
    <col min="177" max="177" width="12" style="44" bestFit="1" customWidth="1"/>
    <col min="178" max="178" width="9.140625" style="44" customWidth="1"/>
    <col min="179" max="179" width="10.85546875" style="44" bestFit="1" customWidth="1"/>
    <col min="180" max="183" width="9.140625" style="44" customWidth="1"/>
    <col min="184" max="185" width="9.140625" style="44"/>
    <col min="186" max="186" width="9.85546875" style="44" bestFit="1" customWidth="1"/>
    <col min="187" max="187" width="10" style="44" bestFit="1" customWidth="1"/>
    <col min="188" max="190" width="9.140625" style="44"/>
    <col min="191" max="285" width="9.140625" style="44" customWidth="1"/>
    <col min="286" max="286" width="9.140625" style="44"/>
    <col min="287" max="288" width="9.85546875" style="44" bestFit="1" customWidth="1"/>
    <col min="289" max="16384" width="9.140625" style="24"/>
  </cols>
  <sheetData>
    <row r="1" spans="1:297" s="13" customFormat="1" ht="11.25" customHeight="1" thickBot="1" x14ac:dyDescent="0.25">
      <c r="A1" s="59" t="s">
        <v>22</v>
      </c>
      <c r="B1" s="60"/>
      <c r="C1" s="11">
        <v>1</v>
      </c>
      <c r="D1" s="11">
        <f>+C1+1</f>
        <v>2</v>
      </c>
      <c r="E1" s="11">
        <f t="shared" ref="E1:BP1" si="0">+D1+1</f>
        <v>3</v>
      </c>
      <c r="F1" s="11">
        <f t="shared" si="0"/>
        <v>4</v>
      </c>
      <c r="G1" s="11">
        <f t="shared" si="0"/>
        <v>5</v>
      </c>
      <c r="H1" s="11">
        <f t="shared" si="0"/>
        <v>6</v>
      </c>
      <c r="I1" s="11">
        <f t="shared" si="0"/>
        <v>7</v>
      </c>
      <c r="J1" s="11">
        <f t="shared" si="0"/>
        <v>8</v>
      </c>
      <c r="K1" s="11">
        <f t="shared" si="0"/>
        <v>9</v>
      </c>
      <c r="L1" s="11">
        <f t="shared" si="0"/>
        <v>10</v>
      </c>
      <c r="M1" s="11">
        <f t="shared" si="0"/>
        <v>11</v>
      </c>
      <c r="N1" s="11">
        <f t="shared" si="0"/>
        <v>12</v>
      </c>
      <c r="O1" s="11">
        <f t="shared" si="0"/>
        <v>13</v>
      </c>
      <c r="P1" s="11">
        <f t="shared" si="0"/>
        <v>14</v>
      </c>
      <c r="Q1" s="11">
        <f t="shared" si="0"/>
        <v>15</v>
      </c>
      <c r="R1" s="11">
        <f t="shared" si="0"/>
        <v>16</v>
      </c>
      <c r="S1" s="11">
        <f t="shared" si="0"/>
        <v>17</v>
      </c>
      <c r="T1" s="11">
        <f t="shared" si="0"/>
        <v>18</v>
      </c>
      <c r="U1" s="11">
        <f t="shared" si="0"/>
        <v>19</v>
      </c>
      <c r="V1" s="11">
        <f t="shared" si="0"/>
        <v>20</v>
      </c>
      <c r="W1" s="11">
        <f t="shared" si="0"/>
        <v>21</v>
      </c>
      <c r="X1" s="11">
        <f t="shared" si="0"/>
        <v>22</v>
      </c>
      <c r="Y1" s="11">
        <f t="shared" si="0"/>
        <v>23</v>
      </c>
      <c r="Z1" s="11">
        <f t="shared" si="0"/>
        <v>24</v>
      </c>
      <c r="AA1" s="11">
        <f t="shared" si="0"/>
        <v>25</v>
      </c>
      <c r="AB1" s="11">
        <f t="shared" si="0"/>
        <v>26</v>
      </c>
      <c r="AC1" s="11">
        <f t="shared" si="0"/>
        <v>27</v>
      </c>
      <c r="AD1" s="11">
        <f t="shared" si="0"/>
        <v>28</v>
      </c>
      <c r="AE1" s="11">
        <f t="shared" si="0"/>
        <v>29</v>
      </c>
      <c r="AF1" s="11">
        <f t="shared" si="0"/>
        <v>30</v>
      </c>
      <c r="AG1" s="11">
        <f t="shared" si="0"/>
        <v>31</v>
      </c>
      <c r="AH1" s="11">
        <f t="shared" si="0"/>
        <v>32</v>
      </c>
      <c r="AI1" s="11">
        <f t="shared" si="0"/>
        <v>33</v>
      </c>
      <c r="AJ1" s="11">
        <f t="shared" si="0"/>
        <v>34</v>
      </c>
      <c r="AK1" s="11">
        <f t="shared" si="0"/>
        <v>35</v>
      </c>
      <c r="AL1" s="11">
        <f t="shared" si="0"/>
        <v>36</v>
      </c>
      <c r="AM1" s="11">
        <f t="shared" si="0"/>
        <v>37</v>
      </c>
      <c r="AN1" s="11">
        <f t="shared" si="0"/>
        <v>38</v>
      </c>
      <c r="AO1" s="11">
        <f t="shared" si="0"/>
        <v>39</v>
      </c>
      <c r="AP1" s="11">
        <f t="shared" si="0"/>
        <v>40</v>
      </c>
      <c r="AQ1" s="11">
        <f t="shared" si="0"/>
        <v>41</v>
      </c>
      <c r="AR1" s="11">
        <f t="shared" si="0"/>
        <v>42</v>
      </c>
      <c r="AS1" s="11">
        <f t="shared" si="0"/>
        <v>43</v>
      </c>
      <c r="AT1" s="11">
        <f t="shared" si="0"/>
        <v>44</v>
      </c>
      <c r="AU1" s="11">
        <f t="shared" si="0"/>
        <v>45</v>
      </c>
      <c r="AV1" s="11">
        <f t="shared" si="0"/>
        <v>46</v>
      </c>
      <c r="AW1" s="11">
        <f t="shared" si="0"/>
        <v>47</v>
      </c>
      <c r="AX1" s="11">
        <f t="shared" si="0"/>
        <v>48</v>
      </c>
      <c r="AY1" s="11">
        <f t="shared" si="0"/>
        <v>49</v>
      </c>
      <c r="AZ1" s="11">
        <f t="shared" si="0"/>
        <v>50</v>
      </c>
      <c r="BA1" s="11">
        <f t="shared" si="0"/>
        <v>51</v>
      </c>
      <c r="BB1" s="11">
        <f t="shared" si="0"/>
        <v>52</v>
      </c>
      <c r="BC1" s="11">
        <f t="shared" si="0"/>
        <v>53</v>
      </c>
      <c r="BD1" s="11">
        <f t="shared" si="0"/>
        <v>54</v>
      </c>
      <c r="BE1" s="11">
        <f t="shared" si="0"/>
        <v>55</v>
      </c>
      <c r="BF1" s="11">
        <f t="shared" si="0"/>
        <v>56</v>
      </c>
      <c r="BG1" s="11">
        <f t="shared" si="0"/>
        <v>57</v>
      </c>
      <c r="BH1" s="11">
        <f t="shared" si="0"/>
        <v>58</v>
      </c>
      <c r="BI1" s="11">
        <f t="shared" si="0"/>
        <v>59</v>
      </c>
      <c r="BJ1" s="11">
        <f t="shared" si="0"/>
        <v>60</v>
      </c>
      <c r="BK1" s="11">
        <f t="shared" si="0"/>
        <v>61</v>
      </c>
      <c r="BL1" s="11">
        <f t="shared" si="0"/>
        <v>62</v>
      </c>
      <c r="BM1" s="11">
        <f t="shared" si="0"/>
        <v>63</v>
      </c>
      <c r="BN1" s="11">
        <f t="shared" si="0"/>
        <v>64</v>
      </c>
      <c r="BO1" s="11">
        <f t="shared" si="0"/>
        <v>65</v>
      </c>
      <c r="BP1" s="11">
        <f t="shared" si="0"/>
        <v>66</v>
      </c>
      <c r="BQ1" s="11">
        <f t="shared" ref="BQ1:BW1" si="1">+BP1+1</f>
        <v>67</v>
      </c>
      <c r="BR1" s="11">
        <f t="shared" si="1"/>
        <v>68</v>
      </c>
      <c r="BS1" s="11">
        <f>+BR1+1</f>
        <v>69</v>
      </c>
      <c r="BT1" s="11">
        <f t="shared" si="1"/>
        <v>70</v>
      </c>
      <c r="BU1" s="11">
        <f t="shared" si="1"/>
        <v>71</v>
      </c>
      <c r="BV1" s="11">
        <f t="shared" si="1"/>
        <v>72</v>
      </c>
      <c r="BW1" s="11">
        <f t="shared" si="1"/>
        <v>73</v>
      </c>
      <c r="BX1" s="11">
        <f t="shared" ref="BX1" si="2">+BW1+1</f>
        <v>74</v>
      </c>
      <c r="BY1" s="11">
        <f t="shared" ref="BY1" si="3">+BX1+1</f>
        <v>75</v>
      </c>
      <c r="BZ1" s="11">
        <f t="shared" ref="BZ1" si="4">+BY1+1</f>
        <v>76</v>
      </c>
      <c r="CA1" s="11">
        <f t="shared" ref="CA1" si="5">+BZ1+1</f>
        <v>77</v>
      </c>
      <c r="CB1" s="11">
        <f t="shared" ref="CB1" si="6">+CA1+1</f>
        <v>78</v>
      </c>
      <c r="CC1" s="11">
        <f t="shared" ref="CC1" si="7">+CB1+1</f>
        <v>79</v>
      </c>
      <c r="CD1" s="11">
        <f t="shared" ref="CD1" si="8">+CC1+1</f>
        <v>80</v>
      </c>
      <c r="CE1" s="11">
        <f t="shared" ref="CE1" si="9">+CD1+1</f>
        <v>81</v>
      </c>
      <c r="CF1" s="11">
        <f t="shared" ref="CF1" si="10">+CE1+1</f>
        <v>82</v>
      </c>
      <c r="CG1" s="11">
        <f t="shared" ref="CG1" si="11">+CF1+1</f>
        <v>83</v>
      </c>
      <c r="CH1" s="11">
        <f t="shared" ref="CH1" si="12">+CG1+1</f>
        <v>84</v>
      </c>
      <c r="CI1" s="11">
        <f t="shared" ref="CI1" si="13">+CH1+1</f>
        <v>85</v>
      </c>
      <c r="CJ1" s="11">
        <f t="shared" ref="CJ1" si="14">+CI1+1</f>
        <v>86</v>
      </c>
      <c r="CK1" s="11">
        <f t="shared" ref="CK1" si="15">+CJ1+1</f>
        <v>87</v>
      </c>
      <c r="CL1" s="11">
        <f t="shared" ref="CL1" si="16">+CK1+1</f>
        <v>88</v>
      </c>
      <c r="CM1" s="11">
        <f t="shared" ref="CM1" si="17">+CL1+1</f>
        <v>89</v>
      </c>
      <c r="CN1" s="11">
        <f t="shared" ref="CN1" si="18">+CM1+1</f>
        <v>90</v>
      </c>
      <c r="CO1" s="11">
        <f t="shared" ref="CO1" si="19">+CN1+1</f>
        <v>91</v>
      </c>
      <c r="CP1" s="11">
        <f t="shared" ref="CP1" si="20">+CO1+1</f>
        <v>92</v>
      </c>
      <c r="CQ1" s="11">
        <f t="shared" ref="CQ1" si="21">+CP1+1</f>
        <v>93</v>
      </c>
      <c r="CR1" s="11">
        <f t="shared" ref="CR1" si="22">+CQ1+1</f>
        <v>94</v>
      </c>
      <c r="CS1" s="11">
        <f t="shared" ref="CS1" si="23">+CR1+1</f>
        <v>95</v>
      </c>
      <c r="CT1" s="11">
        <f t="shared" ref="CT1" si="24">+CS1+1</f>
        <v>96</v>
      </c>
      <c r="CU1" s="11">
        <f t="shared" ref="CU1" si="25">+CT1+1</f>
        <v>97</v>
      </c>
      <c r="CV1" s="11">
        <f t="shared" ref="CV1" si="26">+CU1+1</f>
        <v>98</v>
      </c>
      <c r="CW1" s="11">
        <f t="shared" ref="CW1" si="27">+CV1+1</f>
        <v>99</v>
      </c>
      <c r="CX1" s="11">
        <f t="shared" ref="CX1" si="28">+CW1+1</f>
        <v>100</v>
      </c>
      <c r="CY1" s="11">
        <f t="shared" ref="CY1" si="29">+CX1+1</f>
        <v>101</v>
      </c>
      <c r="CZ1" s="11">
        <f t="shared" ref="CZ1" si="30">+CY1+1</f>
        <v>102</v>
      </c>
      <c r="DA1" s="11">
        <f t="shared" ref="DA1" si="31">+CZ1+1</f>
        <v>103</v>
      </c>
      <c r="DB1" s="11">
        <f t="shared" ref="DB1" si="32">+DA1+1</f>
        <v>104</v>
      </c>
      <c r="DC1" s="11">
        <f t="shared" ref="DC1" si="33">+DB1+1</f>
        <v>105</v>
      </c>
      <c r="DD1" s="11">
        <f t="shared" ref="DD1" si="34">+DC1+1</f>
        <v>106</v>
      </c>
      <c r="DE1" s="11">
        <f t="shared" ref="DE1" si="35">+DD1+1</f>
        <v>107</v>
      </c>
      <c r="DF1" s="11">
        <f t="shared" ref="DF1" si="36">+DE1+1</f>
        <v>108</v>
      </c>
      <c r="DG1" s="11">
        <f t="shared" ref="DG1" si="37">+DF1+1</f>
        <v>109</v>
      </c>
      <c r="DH1" s="11">
        <f t="shared" ref="DH1" si="38">+DG1+1</f>
        <v>110</v>
      </c>
      <c r="DI1" s="11">
        <f t="shared" ref="DI1" si="39">+DH1+1</f>
        <v>111</v>
      </c>
      <c r="DJ1" s="11">
        <f t="shared" ref="DJ1" si="40">+DI1+1</f>
        <v>112</v>
      </c>
      <c r="DK1" s="11">
        <f t="shared" ref="DK1" si="41">+DJ1+1</f>
        <v>113</v>
      </c>
      <c r="DL1" s="11">
        <f t="shared" ref="DL1" si="42">+DK1+1</f>
        <v>114</v>
      </c>
      <c r="DM1" s="11">
        <f t="shared" ref="DM1" si="43">+DL1+1</f>
        <v>115</v>
      </c>
      <c r="DN1" s="11">
        <f t="shared" ref="DN1" si="44">+DM1+1</f>
        <v>116</v>
      </c>
      <c r="DO1" s="11">
        <f t="shared" ref="DO1" si="45">+DN1+1</f>
        <v>117</v>
      </c>
      <c r="DP1" s="11">
        <f t="shared" ref="DP1" si="46">+DO1+1</f>
        <v>118</v>
      </c>
      <c r="DQ1" s="11">
        <f t="shared" ref="DQ1" si="47">+DP1+1</f>
        <v>119</v>
      </c>
      <c r="DR1" s="11">
        <f t="shared" ref="DR1" si="48">+DQ1+1</f>
        <v>120</v>
      </c>
      <c r="DS1" s="11">
        <f t="shared" ref="DS1" si="49">+DR1+1</f>
        <v>121</v>
      </c>
      <c r="DT1" s="11">
        <f t="shared" ref="DT1" si="50">+DS1+1</f>
        <v>122</v>
      </c>
      <c r="DU1" s="11">
        <f t="shared" ref="DU1" si="51">+DT1+1</f>
        <v>123</v>
      </c>
      <c r="DV1" s="11">
        <f t="shared" ref="DV1" si="52">+DU1+1</f>
        <v>124</v>
      </c>
      <c r="DW1" s="11">
        <f t="shared" ref="DW1" si="53">+DV1+1</f>
        <v>125</v>
      </c>
      <c r="DX1" s="11">
        <f t="shared" ref="DX1" si="54">+DW1+1</f>
        <v>126</v>
      </c>
      <c r="DY1" s="11">
        <f t="shared" ref="DY1" si="55">+DX1+1</f>
        <v>127</v>
      </c>
      <c r="DZ1" s="11">
        <f t="shared" ref="DZ1" si="56">+DY1+1</f>
        <v>128</v>
      </c>
      <c r="EA1" s="11">
        <f t="shared" ref="EA1" si="57">+DZ1+1</f>
        <v>129</v>
      </c>
      <c r="EB1" s="11">
        <f t="shared" ref="EB1" si="58">+EA1+1</f>
        <v>130</v>
      </c>
      <c r="EC1" s="11">
        <f t="shared" ref="EC1" si="59">+EB1+1</f>
        <v>131</v>
      </c>
      <c r="ED1" s="11">
        <f t="shared" ref="ED1" si="60">+EC1+1</f>
        <v>132</v>
      </c>
      <c r="EE1" s="11">
        <f t="shared" ref="EE1" si="61">+ED1+1</f>
        <v>133</v>
      </c>
      <c r="EF1" s="11">
        <f t="shared" ref="EF1" si="62">+EE1+1</f>
        <v>134</v>
      </c>
      <c r="EG1" s="11">
        <f t="shared" ref="EG1" si="63">+EF1+1</f>
        <v>135</v>
      </c>
      <c r="EH1" s="11">
        <f t="shared" ref="EH1" si="64">+EG1+1</f>
        <v>136</v>
      </c>
      <c r="EI1" s="11">
        <f t="shared" ref="EI1" si="65">+EH1+1</f>
        <v>137</v>
      </c>
      <c r="EJ1" s="11">
        <f t="shared" ref="EJ1" si="66">+EI1+1</f>
        <v>138</v>
      </c>
      <c r="EK1" s="11">
        <f t="shared" ref="EK1" si="67">+EJ1+1</f>
        <v>139</v>
      </c>
      <c r="EL1" s="11">
        <f t="shared" ref="EL1" si="68">+EK1+1</f>
        <v>140</v>
      </c>
      <c r="EM1" s="11">
        <f t="shared" ref="EM1" si="69">+EL1+1</f>
        <v>141</v>
      </c>
      <c r="EN1" s="11">
        <f t="shared" ref="EN1" si="70">+EM1+1</f>
        <v>142</v>
      </c>
      <c r="EO1" s="11">
        <f t="shared" ref="EO1" si="71">+EN1+1</f>
        <v>143</v>
      </c>
      <c r="EP1" s="11">
        <f t="shared" ref="EP1" si="72">+EO1+1</f>
        <v>144</v>
      </c>
      <c r="EQ1" s="11">
        <f t="shared" ref="EQ1" si="73">+EP1+1</f>
        <v>145</v>
      </c>
      <c r="ER1" s="11">
        <f t="shared" ref="ER1" si="74">+EQ1+1</f>
        <v>146</v>
      </c>
      <c r="ES1" s="11">
        <f t="shared" ref="ES1" si="75">+ER1+1</f>
        <v>147</v>
      </c>
      <c r="ET1" s="11">
        <f t="shared" ref="ET1" si="76">+ES1+1</f>
        <v>148</v>
      </c>
      <c r="EU1" s="11">
        <f t="shared" ref="EU1" si="77">+ET1+1</f>
        <v>149</v>
      </c>
      <c r="EV1" s="11">
        <f t="shared" ref="EV1" si="78">+EU1+1</f>
        <v>150</v>
      </c>
      <c r="EW1" s="11">
        <f t="shared" ref="EW1" si="79">+EV1+1</f>
        <v>151</v>
      </c>
      <c r="EX1" s="11">
        <f t="shared" ref="EX1" si="80">+EW1+1</f>
        <v>152</v>
      </c>
      <c r="EY1" s="11">
        <f t="shared" ref="EY1" si="81">+EX1+1</f>
        <v>153</v>
      </c>
      <c r="EZ1" s="11">
        <f t="shared" ref="EZ1" si="82">+EY1+1</f>
        <v>154</v>
      </c>
      <c r="FA1" s="11">
        <f t="shared" ref="FA1" si="83">+EZ1+1</f>
        <v>155</v>
      </c>
      <c r="FB1" s="11">
        <f t="shared" ref="FB1" si="84">+FA1+1</f>
        <v>156</v>
      </c>
      <c r="FC1" s="11">
        <f t="shared" ref="FC1" si="85">+FB1+1</f>
        <v>157</v>
      </c>
      <c r="FD1" s="11">
        <f t="shared" ref="FD1" si="86">+FC1+1</f>
        <v>158</v>
      </c>
      <c r="FE1" s="11">
        <f t="shared" ref="FE1" si="87">+FD1+1</f>
        <v>159</v>
      </c>
      <c r="FF1" s="11">
        <f t="shared" ref="FF1" si="88">+FE1+1</f>
        <v>160</v>
      </c>
      <c r="FG1" s="11">
        <f t="shared" ref="FG1" si="89">+FF1+1</f>
        <v>161</v>
      </c>
      <c r="FH1" s="11">
        <f t="shared" ref="FH1" si="90">+FG1+1</f>
        <v>162</v>
      </c>
      <c r="FI1" s="11">
        <f t="shared" ref="FI1" si="91">+FH1+1</f>
        <v>163</v>
      </c>
      <c r="FJ1" s="11">
        <f t="shared" ref="FJ1" si="92">+FI1+1</f>
        <v>164</v>
      </c>
      <c r="FK1" s="11">
        <f t="shared" ref="FK1" si="93">+FJ1+1</f>
        <v>165</v>
      </c>
      <c r="FL1" s="11">
        <f t="shared" ref="FL1" si="94">+FK1+1</f>
        <v>166</v>
      </c>
      <c r="FM1" s="11">
        <f t="shared" ref="FM1" si="95">+FL1+1</f>
        <v>167</v>
      </c>
      <c r="FN1" s="11">
        <f t="shared" ref="FN1" si="96">+FM1+1</f>
        <v>168</v>
      </c>
      <c r="FO1" s="11">
        <f t="shared" ref="FO1" si="97">+FN1+1</f>
        <v>169</v>
      </c>
      <c r="FP1" s="11">
        <f t="shared" ref="FP1" si="98">+FO1+1</f>
        <v>170</v>
      </c>
      <c r="FQ1" s="11">
        <f>+FP1+1</f>
        <v>171</v>
      </c>
      <c r="FR1" s="11">
        <f t="shared" ref="FR1" si="99">+FQ1+1</f>
        <v>172</v>
      </c>
      <c r="FS1" s="11">
        <f t="shared" ref="FS1" si="100">+FR1+1</f>
        <v>173</v>
      </c>
      <c r="FT1" s="11">
        <f t="shared" ref="FT1" si="101">+FS1+1</f>
        <v>174</v>
      </c>
      <c r="FU1" s="11">
        <f t="shared" ref="FU1" si="102">+FT1+1</f>
        <v>175</v>
      </c>
      <c r="FV1" s="11">
        <f t="shared" ref="FV1" si="103">+FU1+1</f>
        <v>176</v>
      </c>
      <c r="FW1" s="11">
        <f t="shared" ref="FW1" si="104">+FV1+1</f>
        <v>177</v>
      </c>
      <c r="FX1" s="11">
        <f t="shared" ref="FX1" si="105">+FW1+1</f>
        <v>178</v>
      </c>
      <c r="FY1" s="11">
        <f t="shared" ref="FY1" si="106">+FX1+1</f>
        <v>179</v>
      </c>
      <c r="FZ1" s="11">
        <f t="shared" ref="FZ1" si="107">+FY1+1</f>
        <v>180</v>
      </c>
      <c r="GA1" s="11">
        <f t="shared" ref="GA1" si="108">+FZ1+1</f>
        <v>181</v>
      </c>
      <c r="GB1" s="11">
        <f t="shared" ref="GB1" si="109">+GA1+1</f>
        <v>182</v>
      </c>
      <c r="GC1" s="11">
        <f t="shared" ref="GC1" si="110">+GB1+1</f>
        <v>183</v>
      </c>
      <c r="GD1" s="11">
        <f t="shared" ref="GD1" si="111">+GC1+1</f>
        <v>184</v>
      </c>
      <c r="GE1" s="11">
        <f t="shared" ref="GE1" si="112">+GD1+1</f>
        <v>185</v>
      </c>
      <c r="GF1" s="11">
        <f t="shared" ref="GF1" si="113">+GE1+1</f>
        <v>186</v>
      </c>
      <c r="GG1" s="11">
        <f t="shared" ref="GG1" si="114">+GF1+1</f>
        <v>187</v>
      </c>
      <c r="GH1" s="11">
        <f t="shared" ref="GH1" si="115">+GG1+1</f>
        <v>188</v>
      </c>
      <c r="GI1" s="11">
        <f t="shared" ref="GI1" si="116">+GH1+1</f>
        <v>189</v>
      </c>
      <c r="GJ1" s="11">
        <f t="shared" ref="GJ1" si="117">+GI1+1</f>
        <v>190</v>
      </c>
      <c r="GK1" s="11">
        <f t="shared" ref="GK1" si="118">+GJ1+1</f>
        <v>191</v>
      </c>
      <c r="GL1" s="11">
        <f t="shared" ref="GL1" si="119">+GK1+1</f>
        <v>192</v>
      </c>
      <c r="GM1" s="11">
        <f t="shared" ref="GM1" si="120">+GL1+1</f>
        <v>193</v>
      </c>
      <c r="GN1" s="11">
        <f t="shared" ref="GN1" si="121">+GM1+1</f>
        <v>194</v>
      </c>
      <c r="GO1" s="11">
        <f t="shared" ref="GO1" si="122">+GN1+1</f>
        <v>195</v>
      </c>
      <c r="GP1" s="11">
        <f t="shared" ref="GP1" si="123">+GO1+1</f>
        <v>196</v>
      </c>
      <c r="GQ1" s="11">
        <f t="shared" ref="GQ1" si="124">+GP1+1</f>
        <v>197</v>
      </c>
      <c r="GR1" s="11">
        <f t="shared" ref="GR1" si="125">+GQ1+1</f>
        <v>198</v>
      </c>
      <c r="GS1" s="11">
        <f t="shared" ref="GS1" si="126">+GR1+1</f>
        <v>199</v>
      </c>
      <c r="GT1" s="11">
        <f t="shared" ref="GT1" si="127">+GS1+1</f>
        <v>200</v>
      </c>
      <c r="GU1" s="11">
        <f t="shared" ref="GU1" si="128">+GT1+1</f>
        <v>201</v>
      </c>
      <c r="GV1" s="11">
        <f t="shared" ref="GV1" si="129">+GU1+1</f>
        <v>202</v>
      </c>
      <c r="GW1" s="11">
        <f t="shared" ref="GW1" si="130">+GV1+1</f>
        <v>203</v>
      </c>
      <c r="GX1" s="11">
        <f t="shared" ref="GX1" si="131">+GW1+1</f>
        <v>204</v>
      </c>
      <c r="GY1" s="11">
        <f t="shared" ref="GY1" si="132">+GX1+1</f>
        <v>205</v>
      </c>
      <c r="GZ1" s="11">
        <f t="shared" ref="GZ1" si="133">+GY1+1</f>
        <v>206</v>
      </c>
      <c r="HA1" s="11">
        <f t="shared" ref="HA1" si="134">+GZ1+1</f>
        <v>207</v>
      </c>
      <c r="HB1" s="11">
        <f t="shared" ref="HB1" si="135">+HA1+1</f>
        <v>208</v>
      </c>
      <c r="HC1" s="11">
        <f t="shared" ref="HC1" si="136">+HB1+1</f>
        <v>209</v>
      </c>
      <c r="HD1" s="11">
        <f t="shared" ref="HD1" si="137">+HC1+1</f>
        <v>210</v>
      </c>
      <c r="HE1" s="11">
        <f t="shared" ref="HE1" si="138">+HD1+1</f>
        <v>211</v>
      </c>
      <c r="HF1" s="11">
        <f t="shared" ref="HF1" si="139">+HE1+1</f>
        <v>212</v>
      </c>
      <c r="HG1" s="11">
        <f t="shared" ref="HG1" si="140">+HF1+1</f>
        <v>213</v>
      </c>
      <c r="HH1" s="11">
        <f t="shared" ref="HH1" si="141">+HG1+1</f>
        <v>214</v>
      </c>
      <c r="HI1" s="11">
        <f t="shared" ref="HI1" si="142">+HH1+1</f>
        <v>215</v>
      </c>
      <c r="HJ1" s="11">
        <f t="shared" ref="HJ1" si="143">+HI1+1</f>
        <v>216</v>
      </c>
      <c r="HK1" s="11">
        <f t="shared" ref="HK1" si="144">+HJ1+1</f>
        <v>217</v>
      </c>
      <c r="HL1" s="11">
        <f t="shared" ref="HL1" si="145">+HK1+1</f>
        <v>218</v>
      </c>
      <c r="HM1" s="11">
        <f t="shared" ref="HM1" si="146">+HL1+1</f>
        <v>219</v>
      </c>
      <c r="HN1" s="11">
        <f t="shared" ref="HN1" si="147">+HM1+1</f>
        <v>220</v>
      </c>
      <c r="HO1" s="11">
        <f t="shared" ref="HO1" si="148">+HN1+1</f>
        <v>221</v>
      </c>
      <c r="HP1" s="11">
        <f t="shared" ref="HP1" si="149">+HO1+1</f>
        <v>222</v>
      </c>
      <c r="HQ1" s="11">
        <f t="shared" ref="HQ1" si="150">+HP1+1</f>
        <v>223</v>
      </c>
      <c r="HR1" s="11">
        <f t="shared" ref="HR1" si="151">+HQ1+1</f>
        <v>224</v>
      </c>
      <c r="HS1" s="11">
        <f t="shared" ref="HS1" si="152">+HR1+1</f>
        <v>225</v>
      </c>
      <c r="HT1" s="11">
        <f t="shared" ref="HT1" si="153">+HS1+1</f>
        <v>226</v>
      </c>
      <c r="HU1" s="11">
        <f t="shared" ref="HU1" si="154">+HT1+1</f>
        <v>227</v>
      </c>
      <c r="HV1" s="11">
        <f t="shared" ref="HV1" si="155">+HU1+1</f>
        <v>228</v>
      </c>
      <c r="HW1" s="11">
        <f t="shared" ref="HW1" si="156">+HV1+1</f>
        <v>229</v>
      </c>
      <c r="HX1" s="11">
        <f t="shared" ref="HX1" si="157">+HW1+1</f>
        <v>230</v>
      </c>
      <c r="HY1" s="11">
        <f t="shared" ref="HY1" si="158">+HX1+1</f>
        <v>231</v>
      </c>
      <c r="HZ1" s="11">
        <f t="shared" ref="HZ1" si="159">+HY1+1</f>
        <v>232</v>
      </c>
      <c r="IA1" s="11">
        <f t="shared" ref="IA1" si="160">+HZ1+1</f>
        <v>233</v>
      </c>
      <c r="IB1" s="11">
        <f t="shared" ref="IB1" si="161">+IA1+1</f>
        <v>234</v>
      </c>
      <c r="IC1" s="11">
        <f t="shared" ref="IC1" si="162">+IB1+1</f>
        <v>235</v>
      </c>
      <c r="ID1" s="11">
        <f t="shared" ref="ID1" si="163">+IC1+1</f>
        <v>236</v>
      </c>
      <c r="IE1" s="11">
        <f t="shared" ref="IE1" si="164">+ID1+1</f>
        <v>237</v>
      </c>
      <c r="IF1" s="11">
        <f t="shared" ref="IF1" si="165">+IE1+1</f>
        <v>238</v>
      </c>
      <c r="IG1" s="11">
        <f t="shared" ref="IG1" si="166">+IF1+1</f>
        <v>239</v>
      </c>
      <c r="IH1" s="11">
        <f t="shared" ref="IH1" si="167">+IG1+1</f>
        <v>240</v>
      </c>
      <c r="II1" s="11">
        <f t="shared" ref="II1" si="168">+IH1+1</f>
        <v>241</v>
      </c>
      <c r="IJ1" s="11">
        <f t="shared" ref="IJ1" si="169">+II1+1</f>
        <v>242</v>
      </c>
      <c r="IK1" s="11">
        <f t="shared" ref="IK1" si="170">+IJ1+1</f>
        <v>243</v>
      </c>
      <c r="IL1" s="11">
        <f t="shared" ref="IL1" si="171">+IK1+1</f>
        <v>244</v>
      </c>
      <c r="IM1" s="11">
        <f t="shared" ref="IM1" si="172">+IL1+1</f>
        <v>245</v>
      </c>
      <c r="IN1" s="11">
        <f t="shared" ref="IN1" si="173">+IM1+1</f>
        <v>246</v>
      </c>
      <c r="IO1" s="11">
        <f t="shared" ref="IO1" si="174">+IN1+1</f>
        <v>247</v>
      </c>
      <c r="IP1" s="11">
        <f t="shared" ref="IP1" si="175">+IO1+1</f>
        <v>248</v>
      </c>
      <c r="IQ1" s="11">
        <f t="shared" ref="IQ1" si="176">+IP1+1</f>
        <v>249</v>
      </c>
      <c r="IR1" s="11">
        <f t="shared" ref="IR1" si="177">+IQ1+1</f>
        <v>250</v>
      </c>
      <c r="IS1" s="11">
        <f t="shared" ref="IS1" si="178">+IR1+1</f>
        <v>251</v>
      </c>
      <c r="IT1" s="11">
        <f t="shared" ref="IT1" si="179">+IS1+1</f>
        <v>252</v>
      </c>
      <c r="IU1" s="11">
        <f t="shared" ref="IU1" si="180">+IT1+1</f>
        <v>253</v>
      </c>
      <c r="IV1" s="11">
        <f t="shared" ref="IV1" si="181">+IU1+1</f>
        <v>254</v>
      </c>
      <c r="IW1" s="11">
        <f t="shared" ref="IW1" si="182">+IV1+1</f>
        <v>255</v>
      </c>
      <c r="IX1" s="11">
        <f t="shared" ref="IX1" si="183">+IW1+1</f>
        <v>256</v>
      </c>
      <c r="IY1" s="11">
        <f t="shared" ref="IY1" si="184">+IX1+1</f>
        <v>257</v>
      </c>
      <c r="IZ1" s="11">
        <f t="shared" ref="IZ1" si="185">+IY1+1</f>
        <v>258</v>
      </c>
      <c r="JA1" s="11">
        <f t="shared" ref="JA1" si="186">+IZ1+1</f>
        <v>259</v>
      </c>
      <c r="JB1" s="11">
        <f t="shared" ref="JB1" si="187">+JA1+1</f>
        <v>260</v>
      </c>
      <c r="JC1" s="11">
        <f t="shared" ref="JC1" si="188">+JB1+1</f>
        <v>261</v>
      </c>
      <c r="JD1" s="11">
        <f t="shared" ref="JD1" si="189">+JC1+1</f>
        <v>262</v>
      </c>
      <c r="JE1" s="11">
        <f t="shared" ref="JE1" si="190">+JD1+1</f>
        <v>263</v>
      </c>
      <c r="JF1" s="11">
        <f t="shared" ref="JF1" si="191">+JE1+1</f>
        <v>264</v>
      </c>
      <c r="JG1" s="11">
        <f t="shared" ref="JG1" si="192">+JF1+1</f>
        <v>265</v>
      </c>
      <c r="JH1" s="11">
        <f t="shared" ref="JH1" si="193">+JG1+1</f>
        <v>266</v>
      </c>
      <c r="JI1" s="11">
        <f t="shared" ref="JI1" si="194">+JH1+1</f>
        <v>267</v>
      </c>
      <c r="JJ1" s="11">
        <f t="shared" ref="JJ1" si="195">+JI1+1</f>
        <v>268</v>
      </c>
      <c r="JK1" s="11">
        <f t="shared" ref="JK1" si="196">+JJ1+1</f>
        <v>269</v>
      </c>
      <c r="JL1" s="11">
        <f t="shared" ref="JL1" si="197">+JK1+1</f>
        <v>270</v>
      </c>
      <c r="JM1" s="11">
        <f t="shared" ref="JM1" si="198">+JL1+1</f>
        <v>271</v>
      </c>
      <c r="JN1" s="11">
        <f t="shared" ref="JN1" si="199">+JM1+1</f>
        <v>272</v>
      </c>
      <c r="JO1" s="11">
        <f t="shared" ref="JO1" si="200">+JN1+1</f>
        <v>273</v>
      </c>
      <c r="JP1" s="11">
        <f t="shared" ref="JP1" si="201">+JO1+1</f>
        <v>274</v>
      </c>
      <c r="JQ1" s="11">
        <f t="shared" ref="JQ1" si="202">+JP1+1</f>
        <v>275</v>
      </c>
      <c r="JR1" s="11">
        <f t="shared" ref="JR1" si="203">+JQ1+1</f>
        <v>276</v>
      </c>
      <c r="JS1" s="11">
        <f t="shared" ref="JS1" si="204">+JR1+1</f>
        <v>277</v>
      </c>
      <c r="JT1" s="11">
        <f t="shared" ref="JT1" si="205">+JS1+1</f>
        <v>278</v>
      </c>
      <c r="JU1" s="11">
        <f t="shared" ref="JU1" si="206">+JT1+1</f>
        <v>279</v>
      </c>
      <c r="JV1" s="11">
        <f t="shared" ref="JV1" si="207">+JU1+1</f>
        <v>280</v>
      </c>
      <c r="JW1" s="11">
        <f t="shared" ref="JW1" si="208">+JV1+1</f>
        <v>281</v>
      </c>
      <c r="JX1" s="11">
        <f t="shared" ref="JX1" si="209">+JW1+1</f>
        <v>282</v>
      </c>
      <c r="JY1" s="11">
        <f t="shared" ref="JY1" si="210">+JX1+1</f>
        <v>283</v>
      </c>
      <c r="JZ1" s="11">
        <f t="shared" ref="JZ1:KC1" si="211">+JY1+1</f>
        <v>284</v>
      </c>
      <c r="KA1" s="11">
        <f t="shared" si="211"/>
        <v>285</v>
      </c>
      <c r="KB1" s="11">
        <f t="shared" si="211"/>
        <v>286</v>
      </c>
      <c r="KC1" s="11">
        <f t="shared" si="211"/>
        <v>287</v>
      </c>
      <c r="KD1" s="12"/>
      <c r="KE1" s="12"/>
      <c r="KF1" s="12"/>
      <c r="KG1" s="12"/>
      <c r="KH1" s="12"/>
      <c r="KI1" s="12"/>
      <c r="KJ1" s="12"/>
      <c r="KK1" s="12"/>
    </row>
    <row r="2" spans="1:297" s="18" customFormat="1" ht="72.75" thickBot="1" x14ac:dyDescent="0.25">
      <c r="A2" s="61"/>
      <c r="B2" s="62"/>
      <c r="C2" s="14" t="s">
        <v>36</v>
      </c>
      <c r="D2" s="14" t="s">
        <v>38</v>
      </c>
      <c r="E2" s="14" t="s">
        <v>69</v>
      </c>
      <c r="F2" s="14" t="s">
        <v>85</v>
      </c>
      <c r="G2" s="14" t="s">
        <v>86</v>
      </c>
      <c r="H2" s="14" t="s">
        <v>87</v>
      </c>
      <c r="I2" s="14" t="s">
        <v>70</v>
      </c>
      <c r="J2" s="14" t="s">
        <v>88</v>
      </c>
      <c r="K2" s="14" t="s">
        <v>89</v>
      </c>
      <c r="L2" s="14" t="s">
        <v>90</v>
      </c>
      <c r="M2" s="14" t="s">
        <v>43</v>
      </c>
      <c r="N2" s="15" t="s">
        <v>97</v>
      </c>
      <c r="O2" s="15" t="s">
        <v>74</v>
      </c>
      <c r="P2" s="15" t="s">
        <v>41</v>
      </c>
      <c r="Q2" s="16" t="s">
        <v>98</v>
      </c>
      <c r="R2" s="15" t="s">
        <v>99</v>
      </c>
      <c r="S2" s="15" t="s">
        <v>100</v>
      </c>
      <c r="T2" s="15" t="s">
        <v>35</v>
      </c>
      <c r="U2" s="15" t="s">
        <v>101</v>
      </c>
      <c r="V2" s="14" t="s">
        <v>91</v>
      </c>
      <c r="W2" s="14" t="s">
        <v>92</v>
      </c>
      <c r="X2" s="17" t="s">
        <v>71</v>
      </c>
      <c r="Y2" s="14" t="s">
        <v>93</v>
      </c>
      <c r="Z2" s="14" t="s">
        <v>94</v>
      </c>
      <c r="AA2" s="14" t="s">
        <v>95</v>
      </c>
      <c r="AB2" s="14" t="s">
        <v>44</v>
      </c>
      <c r="AC2" s="14" t="s">
        <v>96</v>
      </c>
      <c r="AD2" s="15" t="s">
        <v>34</v>
      </c>
      <c r="AE2" s="15" t="s">
        <v>33</v>
      </c>
      <c r="AF2" s="15" t="s">
        <v>31</v>
      </c>
      <c r="AG2" s="15" t="s">
        <v>102</v>
      </c>
      <c r="AH2" s="15" t="s">
        <v>103</v>
      </c>
      <c r="AI2" s="15" t="s">
        <v>104</v>
      </c>
      <c r="AJ2" s="15" t="s">
        <v>105</v>
      </c>
      <c r="AK2" s="15" t="s">
        <v>106</v>
      </c>
      <c r="AL2" s="15" t="s">
        <v>42</v>
      </c>
      <c r="AM2" s="15" t="s">
        <v>107</v>
      </c>
      <c r="AN2" s="15" t="s">
        <v>72</v>
      </c>
      <c r="AO2" s="15" t="s">
        <v>108</v>
      </c>
      <c r="AP2" s="15" t="s">
        <v>109</v>
      </c>
      <c r="AQ2" s="15" t="s">
        <v>110</v>
      </c>
      <c r="AR2" s="15" t="s">
        <v>111</v>
      </c>
      <c r="AS2" s="15" t="s">
        <v>112</v>
      </c>
      <c r="AT2" s="15" t="s">
        <v>113</v>
      </c>
      <c r="AU2" s="15" t="s">
        <v>114</v>
      </c>
      <c r="AV2" s="15" t="s">
        <v>28</v>
      </c>
      <c r="AW2" s="15" t="s">
        <v>115</v>
      </c>
      <c r="AX2" s="15" t="s">
        <v>116</v>
      </c>
      <c r="AY2" s="15" t="s">
        <v>117</v>
      </c>
      <c r="AZ2" s="15" t="s">
        <v>118</v>
      </c>
      <c r="BA2" s="15" t="s">
        <v>29</v>
      </c>
      <c r="BB2" s="15" t="s">
        <v>27</v>
      </c>
      <c r="BC2" s="15" t="s">
        <v>119</v>
      </c>
      <c r="BD2" s="15" t="s">
        <v>120</v>
      </c>
      <c r="BE2" s="15" t="s">
        <v>121</v>
      </c>
      <c r="BF2" s="15" t="s">
        <v>122</v>
      </c>
      <c r="BG2" s="15" t="s">
        <v>30</v>
      </c>
      <c r="BH2" s="16" t="s">
        <v>123</v>
      </c>
      <c r="BI2" s="16" t="s">
        <v>124</v>
      </c>
      <c r="BJ2" s="16" t="s">
        <v>125</v>
      </c>
      <c r="BK2" s="15" t="s">
        <v>126</v>
      </c>
      <c r="BL2" s="15" t="s">
        <v>127</v>
      </c>
      <c r="BM2" s="15" t="s">
        <v>128</v>
      </c>
      <c r="BN2" s="15" t="s">
        <v>37</v>
      </c>
      <c r="BO2" s="15" t="s">
        <v>129</v>
      </c>
      <c r="BP2" s="15" t="s">
        <v>130</v>
      </c>
      <c r="BQ2" s="15" t="s">
        <v>73</v>
      </c>
      <c r="BR2" s="15" t="s">
        <v>131</v>
      </c>
      <c r="BS2" s="16" t="s">
        <v>39</v>
      </c>
      <c r="BT2" s="15" t="s">
        <v>132</v>
      </c>
      <c r="BU2" s="15" t="s">
        <v>133</v>
      </c>
      <c r="BV2" s="15" t="s">
        <v>134</v>
      </c>
      <c r="BW2" s="15" t="s">
        <v>40</v>
      </c>
      <c r="BX2" s="15" t="s">
        <v>135</v>
      </c>
      <c r="BY2" s="15" t="s">
        <v>136</v>
      </c>
      <c r="BZ2" s="15" t="s">
        <v>137</v>
      </c>
      <c r="CA2" s="15" t="s">
        <v>138</v>
      </c>
      <c r="CB2" s="15" t="s">
        <v>139</v>
      </c>
      <c r="CC2" s="16" t="s">
        <v>140</v>
      </c>
      <c r="CD2" s="15" t="s">
        <v>141</v>
      </c>
      <c r="CE2" s="15" t="s">
        <v>142</v>
      </c>
      <c r="CF2" s="16" t="s">
        <v>143</v>
      </c>
      <c r="CG2" s="15" t="s">
        <v>144</v>
      </c>
      <c r="CH2" s="15" t="s">
        <v>145</v>
      </c>
      <c r="CI2" s="15" t="s">
        <v>146</v>
      </c>
      <c r="CJ2" s="15" t="s">
        <v>147</v>
      </c>
      <c r="CK2" s="15" t="s">
        <v>148</v>
      </c>
      <c r="CL2" s="15" t="s">
        <v>149</v>
      </c>
      <c r="CM2" s="15" t="s">
        <v>150</v>
      </c>
      <c r="CN2" s="15" t="s">
        <v>151</v>
      </c>
      <c r="CO2" s="15" t="s">
        <v>152</v>
      </c>
      <c r="CP2" s="15" t="s">
        <v>153</v>
      </c>
      <c r="CQ2" s="15" t="s">
        <v>154</v>
      </c>
      <c r="CR2" s="15" t="s">
        <v>155</v>
      </c>
      <c r="CS2" s="15" t="s">
        <v>156</v>
      </c>
      <c r="CT2" s="15" t="s">
        <v>157</v>
      </c>
      <c r="CU2" s="15" t="s">
        <v>158</v>
      </c>
      <c r="CV2" s="15" t="s">
        <v>159</v>
      </c>
      <c r="CW2" s="15" t="s">
        <v>160</v>
      </c>
      <c r="CX2" s="15" t="s">
        <v>161</v>
      </c>
      <c r="CY2" s="15" t="s">
        <v>162</v>
      </c>
      <c r="CZ2" s="15" t="s">
        <v>163</v>
      </c>
      <c r="DA2" s="15" t="s">
        <v>164</v>
      </c>
      <c r="DB2" s="15" t="s">
        <v>165</v>
      </c>
      <c r="DC2" s="16" t="s">
        <v>166</v>
      </c>
      <c r="DD2" s="15" t="s">
        <v>167</v>
      </c>
      <c r="DE2" s="15" t="s">
        <v>168</v>
      </c>
      <c r="DF2" s="15" t="s">
        <v>169</v>
      </c>
      <c r="DG2" s="16" t="s">
        <v>170</v>
      </c>
      <c r="DH2" s="15" t="s">
        <v>171</v>
      </c>
      <c r="DI2" s="15" t="s">
        <v>172</v>
      </c>
      <c r="DJ2" s="15" t="s">
        <v>173</v>
      </c>
      <c r="DK2" s="15" t="s">
        <v>174</v>
      </c>
      <c r="DL2" s="15" t="s">
        <v>175</v>
      </c>
      <c r="DM2" s="15" t="s">
        <v>176</v>
      </c>
      <c r="DN2" s="15" t="s">
        <v>177</v>
      </c>
      <c r="DO2" s="15" t="s">
        <v>178</v>
      </c>
      <c r="DP2" s="16" t="s">
        <v>179</v>
      </c>
      <c r="DQ2" s="15" t="s">
        <v>180</v>
      </c>
      <c r="DR2" s="15" t="s">
        <v>181</v>
      </c>
      <c r="DS2" s="15" t="s">
        <v>182</v>
      </c>
      <c r="DT2" s="15" t="s">
        <v>183</v>
      </c>
      <c r="DU2" s="15" t="s">
        <v>184</v>
      </c>
      <c r="DV2" s="15" t="s">
        <v>185</v>
      </c>
      <c r="DW2" s="15" t="s">
        <v>186</v>
      </c>
      <c r="DX2" s="15" t="s">
        <v>187</v>
      </c>
      <c r="DY2" s="15" t="s">
        <v>188</v>
      </c>
      <c r="DZ2" s="15" t="s">
        <v>189</v>
      </c>
      <c r="EA2" s="15" t="s">
        <v>190</v>
      </c>
      <c r="EB2" s="15" t="s">
        <v>191</v>
      </c>
      <c r="EC2" s="80" t="s">
        <v>331</v>
      </c>
      <c r="ED2" s="78" t="s">
        <v>332</v>
      </c>
      <c r="EE2" s="79" t="s">
        <v>333</v>
      </c>
      <c r="EF2" s="78" t="s">
        <v>334</v>
      </c>
      <c r="EG2" s="78" t="s">
        <v>335</v>
      </c>
      <c r="EH2" s="78" t="s">
        <v>336</v>
      </c>
      <c r="EI2" s="78" t="s">
        <v>337</v>
      </c>
      <c r="EJ2" s="78" t="s">
        <v>338</v>
      </c>
      <c r="EK2" s="78" t="s">
        <v>339</v>
      </c>
      <c r="EL2" s="78" t="s">
        <v>340</v>
      </c>
      <c r="EM2" s="78" t="s">
        <v>341</v>
      </c>
      <c r="EN2" s="78" t="s">
        <v>342</v>
      </c>
      <c r="EO2" s="78" t="s">
        <v>343</v>
      </c>
      <c r="EP2" s="78" t="s">
        <v>344</v>
      </c>
      <c r="EQ2" s="78" t="s">
        <v>345</v>
      </c>
      <c r="ER2" s="78" t="s">
        <v>346</v>
      </c>
      <c r="ES2" s="78" t="s">
        <v>347</v>
      </c>
      <c r="ET2" s="78" t="s">
        <v>348</v>
      </c>
      <c r="EU2" s="78" t="s">
        <v>349</v>
      </c>
      <c r="EV2" s="78" t="s">
        <v>350</v>
      </c>
      <c r="EW2" s="78" t="s">
        <v>351</v>
      </c>
      <c r="EX2" s="78" t="s">
        <v>352</v>
      </c>
      <c r="EY2" s="78" t="s">
        <v>353</v>
      </c>
      <c r="EZ2" s="78" t="s">
        <v>354</v>
      </c>
      <c r="FA2" s="78" t="s">
        <v>355</v>
      </c>
      <c r="FB2" s="78" t="s">
        <v>356</v>
      </c>
      <c r="FC2" s="78" t="s">
        <v>357</v>
      </c>
      <c r="FD2" s="78" t="s">
        <v>358</v>
      </c>
      <c r="FE2" s="78" t="s">
        <v>359</v>
      </c>
      <c r="FF2" s="78" t="s">
        <v>360</v>
      </c>
      <c r="FG2" s="78" t="s">
        <v>361</v>
      </c>
      <c r="FH2" s="78" t="s">
        <v>362</v>
      </c>
      <c r="FI2" s="78" t="s">
        <v>363</v>
      </c>
      <c r="FJ2" s="78" t="s">
        <v>364</v>
      </c>
      <c r="FK2" s="78" t="s">
        <v>365</v>
      </c>
      <c r="FL2" s="78" t="s">
        <v>366</v>
      </c>
      <c r="FM2" s="78" t="s">
        <v>367</v>
      </c>
      <c r="FN2" s="78" t="s">
        <v>368</v>
      </c>
      <c r="FO2" s="78" t="s">
        <v>369</v>
      </c>
      <c r="FP2" s="78" t="s">
        <v>370</v>
      </c>
      <c r="FQ2" s="78" t="s">
        <v>371</v>
      </c>
      <c r="FR2" s="78" t="s">
        <v>372</v>
      </c>
      <c r="FS2" s="78" t="s">
        <v>373</v>
      </c>
      <c r="FT2" s="78" t="s">
        <v>374</v>
      </c>
      <c r="FU2" s="78" t="s">
        <v>375</v>
      </c>
      <c r="FV2" s="78" t="s">
        <v>376</v>
      </c>
      <c r="FW2" s="78" t="s">
        <v>377</v>
      </c>
      <c r="FX2" s="78" t="s">
        <v>378</v>
      </c>
      <c r="FY2" s="78" t="s">
        <v>379</v>
      </c>
      <c r="FZ2" s="78" t="s">
        <v>380</v>
      </c>
      <c r="GA2" s="78" t="s">
        <v>381</v>
      </c>
      <c r="GB2" s="78" t="s">
        <v>382</v>
      </c>
      <c r="GC2" s="15" t="s">
        <v>192</v>
      </c>
      <c r="GD2" s="15" t="s">
        <v>193</v>
      </c>
      <c r="GE2" s="15" t="s">
        <v>194</v>
      </c>
      <c r="GF2" s="15" t="s">
        <v>195</v>
      </c>
      <c r="GG2" s="15" t="s">
        <v>197</v>
      </c>
      <c r="GH2" s="15" t="s">
        <v>196</v>
      </c>
      <c r="GI2" s="15" t="s">
        <v>198</v>
      </c>
      <c r="GJ2" s="15" t="s">
        <v>199</v>
      </c>
      <c r="GK2" s="15" t="s">
        <v>200</v>
      </c>
      <c r="GL2" s="15" t="s">
        <v>201</v>
      </c>
      <c r="GM2" s="15" t="s">
        <v>202</v>
      </c>
      <c r="GN2" s="15" t="s">
        <v>203</v>
      </c>
      <c r="GO2" s="15" t="s">
        <v>204</v>
      </c>
      <c r="GP2" s="15" t="s">
        <v>205</v>
      </c>
      <c r="GQ2" s="15" t="s">
        <v>206</v>
      </c>
      <c r="GR2" s="15" t="s">
        <v>207</v>
      </c>
      <c r="GS2" s="15" t="s">
        <v>208</v>
      </c>
      <c r="GT2" s="15" t="s">
        <v>209</v>
      </c>
      <c r="GU2" s="15" t="s">
        <v>210</v>
      </c>
      <c r="GV2" s="15" t="s">
        <v>211</v>
      </c>
      <c r="GW2" s="15" t="s">
        <v>212</v>
      </c>
      <c r="GX2" s="15" t="s">
        <v>213</v>
      </c>
      <c r="GY2" s="15" t="s">
        <v>214</v>
      </c>
      <c r="GZ2" s="15" t="s">
        <v>215</v>
      </c>
      <c r="HA2" s="15" t="s">
        <v>216</v>
      </c>
      <c r="HB2" s="16" t="s">
        <v>217</v>
      </c>
      <c r="HC2" s="15" t="s">
        <v>218</v>
      </c>
      <c r="HD2" s="15" t="s">
        <v>219</v>
      </c>
      <c r="HE2" s="15" t="s">
        <v>220</v>
      </c>
      <c r="HF2" s="15" t="s">
        <v>221</v>
      </c>
      <c r="HG2" s="15" t="s">
        <v>222</v>
      </c>
      <c r="HH2" s="15" t="s">
        <v>223</v>
      </c>
      <c r="HI2" s="15" t="s">
        <v>224</v>
      </c>
      <c r="HJ2" s="15" t="s">
        <v>225</v>
      </c>
      <c r="HK2" s="15" t="s">
        <v>226</v>
      </c>
      <c r="HL2" s="15" t="s">
        <v>227</v>
      </c>
      <c r="HM2" s="15" t="s">
        <v>228</v>
      </c>
      <c r="HN2" s="15" t="s">
        <v>229</v>
      </c>
      <c r="HO2" s="15" t="s">
        <v>230</v>
      </c>
      <c r="HP2" s="15" t="s">
        <v>231</v>
      </c>
      <c r="HQ2" s="15" t="s">
        <v>232</v>
      </c>
      <c r="HR2" s="15" t="s">
        <v>233</v>
      </c>
      <c r="HS2" s="15" t="s">
        <v>234</v>
      </c>
      <c r="HT2" s="15" t="s">
        <v>235</v>
      </c>
      <c r="HU2" s="15" t="s">
        <v>236</v>
      </c>
      <c r="HV2" s="15" t="s">
        <v>237</v>
      </c>
      <c r="HW2" s="15" t="s">
        <v>238</v>
      </c>
      <c r="HX2" s="15" t="s">
        <v>239</v>
      </c>
      <c r="HY2" s="15" t="s">
        <v>240</v>
      </c>
      <c r="HZ2" s="15" t="s">
        <v>241</v>
      </c>
      <c r="IA2" s="15" t="s">
        <v>242</v>
      </c>
      <c r="IB2" s="15" t="s">
        <v>293</v>
      </c>
      <c r="IC2" s="15" t="s">
        <v>243</v>
      </c>
      <c r="ID2" s="15" t="s">
        <v>244</v>
      </c>
      <c r="IE2" s="15" t="s">
        <v>245</v>
      </c>
      <c r="IF2" s="15" t="s">
        <v>246</v>
      </c>
      <c r="IG2" s="15" t="s">
        <v>247</v>
      </c>
      <c r="IH2" s="15" t="s">
        <v>248</v>
      </c>
      <c r="II2" s="15" t="s">
        <v>249</v>
      </c>
      <c r="IJ2" s="15" t="s">
        <v>250</v>
      </c>
      <c r="IK2" s="15" t="s">
        <v>251</v>
      </c>
      <c r="IL2" s="15" t="s">
        <v>252</v>
      </c>
      <c r="IM2" s="15" t="s">
        <v>253</v>
      </c>
      <c r="IN2" s="15" t="s">
        <v>254</v>
      </c>
      <c r="IO2" s="15" t="s">
        <v>255</v>
      </c>
      <c r="IP2" s="16" t="s">
        <v>256</v>
      </c>
      <c r="IQ2" s="16" t="s">
        <v>257</v>
      </c>
      <c r="IR2" s="15" t="s">
        <v>258</v>
      </c>
      <c r="IS2" s="15" t="s">
        <v>259</v>
      </c>
      <c r="IT2" s="15" t="s">
        <v>260</v>
      </c>
      <c r="IU2" s="15" t="s">
        <v>261</v>
      </c>
      <c r="IV2" s="15" t="s">
        <v>262</v>
      </c>
      <c r="IW2" s="15" t="s">
        <v>263</v>
      </c>
      <c r="IX2" s="16" t="s">
        <v>264</v>
      </c>
      <c r="IY2" s="15" t="s">
        <v>265</v>
      </c>
      <c r="IZ2" s="15" t="s">
        <v>266</v>
      </c>
      <c r="JA2" s="15" t="s">
        <v>267</v>
      </c>
      <c r="JB2" s="16" t="s">
        <v>268</v>
      </c>
      <c r="JC2" s="15" t="s">
        <v>269</v>
      </c>
      <c r="JD2" s="15" t="s">
        <v>270</v>
      </c>
      <c r="JE2" s="16" t="s">
        <v>271</v>
      </c>
      <c r="JF2" s="15" t="s">
        <v>272</v>
      </c>
      <c r="JG2" s="15" t="s">
        <v>273</v>
      </c>
      <c r="JH2" s="15" t="s">
        <v>274</v>
      </c>
      <c r="JI2" s="15" t="s">
        <v>275</v>
      </c>
      <c r="JJ2" s="16" t="s">
        <v>276</v>
      </c>
      <c r="JK2" s="16" t="s">
        <v>277</v>
      </c>
      <c r="JL2" s="15" t="s">
        <v>278</v>
      </c>
      <c r="JM2" s="16" t="s">
        <v>279</v>
      </c>
      <c r="JN2" s="16" t="s">
        <v>280</v>
      </c>
      <c r="JO2" s="15" t="s">
        <v>281</v>
      </c>
      <c r="JP2" s="15" t="s">
        <v>282</v>
      </c>
      <c r="JQ2" s="15" t="s">
        <v>283</v>
      </c>
      <c r="JR2" s="15" t="s">
        <v>284</v>
      </c>
      <c r="JS2" s="15" t="s">
        <v>285</v>
      </c>
      <c r="JT2" s="15" t="s">
        <v>286</v>
      </c>
      <c r="JU2" s="15" t="s">
        <v>287</v>
      </c>
      <c r="JV2" s="16" t="s">
        <v>288</v>
      </c>
      <c r="JW2" s="15" t="s">
        <v>289</v>
      </c>
      <c r="JX2" s="16" t="s">
        <v>290</v>
      </c>
      <c r="JY2" s="15" t="s">
        <v>291</v>
      </c>
      <c r="JZ2" s="15" t="s">
        <v>292</v>
      </c>
      <c r="KA2" s="15" t="s">
        <v>294</v>
      </c>
      <c r="KB2" s="15" t="s">
        <v>295</v>
      </c>
      <c r="KC2" s="18" t="s">
        <v>296</v>
      </c>
    </row>
    <row r="3" spans="1:297" s="22" customFormat="1" ht="12.75" thickBot="1" x14ac:dyDescent="0.25">
      <c r="A3" s="63" t="s">
        <v>24</v>
      </c>
      <c r="B3" s="64"/>
      <c r="C3" s="19">
        <v>2863847</v>
      </c>
      <c r="D3" s="19">
        <v>2692562</v>
      </c>
      <c r="E3" s="19">
        <v>5029953</v>
      </c>
      <c r="F3" s="19">
        <v>2040239</v>
      </c>
      <c r="G3" s="19">
        <v>5267994</v>
      </c>
      <c r="H3" s="19">
        <v>2555409</v>
      </c>
      <c r="I3" s="19">
        <v>5205581</v>
      </c>
      <c r="J3" s="19">
        <v>2784165</v>
      </c>
      <c r="K3" s="19">
        <v>5104483</v>
      </c>
      <c r="L3" s="19">
        <v>2707969</v>
      </c>
      <c r="M3" s="19">
        <v>5051118</v>
      </c>
      <c r="N3" s="20">
        <v>5061954</v>
      </c>
      <c r="O3" s="20">
        <v>2860708</v>
      </c>
      <c r="P3" s="20">
        <v>5091517</v>
      </c>
      <c r="Q3" s="20">
        <v>2112868</v>
      </c>
      <c r="R3" s="20">
        <v>2011239</v>
      </c>
      <c r="S3" s="20">
        <v>2678179</v>
      </c>
      <c r="T3" s="20">
        <v>5093902</v>
      </c>
      <c r="U3" s="20">
        <v>4247949</v>
      </c>
      <c r="V3" s="19">
        <v>5189616</v>
      </c>
      <c r="W3" s="19">
        <v>2593009</v>
      </c>
      <c r="X3" s="19">
        <v>2778378</v>
      </c>
      <c r="Y3" s="19">
        <v>5210402</v>
      </c>
      <c r="Z3" s="19">
        <v>2063182</v>
      </c>
      <c r="AA3" s="19">
        <v>2886219</v>
      </c>
      <c r="AB3" s="19">
        <v>2006572</v>
      </c>
      <c r="AC3" s="19"/>
      <c r="AD3" s="20">
        <v>2014491</v>
      </c>
      <c r="AE3" s="20">
        <v>2844923</v>
      </c>
      <c r="AF3" s="20">
        <v>2609436</v>
      </c>
      <c r="AG3" s="20">
        <v>5128137</v>
      </c>
      <c r="AH3" s="20">
        <v>5357322</v>
      </c>
      <c r="AI3" s="20">
        <v>5545366</v>
      </c>
      <c r="AJ3" s="20">
        <v>5193443</v>
      </c>
      <c r="AK3" s="20">
        <v>5264448</v>
      </c>
      <c r="AL3" s="20">
        <v>2855119</v>
      </c>
      <c r="AM3" s="20">
        <v>2075652</v>
      </c>
      <c r="AN3" s="20">
        <v>2019205</v>
      </c>
      <c r="AO3" s="20">
        <v>5024323</v>
      </c>
      <c r="AP3" s="20">
        <v>5219779</v>
      </c>
      <c r="AQ3" s="20">
        <v>5369223</v>
      </c>
      <c r="AR3" s="20">
        <v>2861429</v>
      </c>
      <c r="AS3" s="20">
        <v>5234735</v>
      </c>
      <c r="AT3" s="20">
        <v>5095638</v>
      </c>
      <c r="AU3" s="20">
        <v>2007126</v>
      </c>
      <c r="AV3" s="20">
        <v>2094533</v>
      </c>
      <c r="AW3" s="20">
        <v>2696304</v>
      </c>
      <c r="AX3" s="20">
        <v>5079942</v>
      </c>
      <c r="AY3" s="20">
        <v>5142269</v>
      </c>
      <c r="AZ3" s="20">
        <v>5106303</v>
      </c>
      <c r="BA3" s="20">
        <v>2100754</v>
      </c>
      <c r="BB3" s="20">
        <v>5023998</v>
      </c>
      <c r="BC3" s="20">
        <v>2848066</v>
      </c>
      <c r="BD3" s="20">
        <v>2834812</v>
      </c>
      <c r="BE3" s="20">
        <v>5297206</v>
      </c>
      <c r="BF3" s="20">
        <v>5502292</v>
      </c>
      <c r="BG3" s="20">
        <v>5202744</v>
      </c>
      <c r="BH3" s="20">
        <v>5210852</v>
      </c>
      <c r="BI3" s="20">
        <v>5144396</v>
      </c>
      <c r="BJ3" s="20">
        <v>5200881</v>
      </c>
      <c r="BK3" s="20">
        <v>5340624</v>
      </c>
      <c r="BL3" s="20">
        <v>5440092</v>
      </c>
      <c r="BM3" s="20">
        <v>5405645</v>
      </c>
      <c r="BN3" s="20">
        <v>2765853</v>
      </c>
      <c r="BO3" s="20">
        <v>5215757</v>
      </c>
      <c r="BP3" s="20">
        <v>5309395</v>
      </c>
      <c r="BQ3" s="20">
        <v>2024594</v>
      </c>
      <c r="BR3" s="20">
        <v>2773589</v>
      </c>
      <c r="BS3" s="20">
        <v>2054701</v>
      </c>
      <c r="BT3" s="20">
        <v>5426952</v>
      </c>
      <c r="BU3" s="20">
        <v>5310598</v>
      </c>
      <c r="BV3" s="20">
        <v>5139538</v>
      </c>
      <c r="BW3" s="20">
        <v>2862468</v>
      </c>
      <c r="BX3" s="20">
        <v>5034213</v>
      </c>
      <c r="BY3" s="20">
        <v>2061848</v>
      </c>
      <c r="BZ3" s="20">
        <v>5070287</v>
      </c>
      <c r="CA3" s="20">
        <v>5445485</v>
      </c>
      <c r="CB3" s="20">
        <v>5197201</v>
      </c>
      <c r="CC3" s="20">
        <v>2010933</v>
      </c>
      <c r="CD3" s="20">
        <v>5090598</v>
      </c>
      <c r="CE3" s="20">
        <v>5738191</v>
      </c>
      <c r="CF3" s="20">
        <v>5002486</v>
      </c>
      <c r="CG3" s="20">
        <v>5028787</v>
      </c>
      <c r="CH3" s="20">
        <v>5089417</v>
      </c>
      <c r="CI3" s="20">
        <v>5135958</v>
      </c>
      <c r="CJ3" s="20">
        <v>5077834</v>
      </c>
      <c r="CK3" s="20">
        <v>5210453</v>
      </c>
      <c r="CL3" s="20">
        <v>5073189</v>
      </c>
      <c r="CM3" s="20">
        <v>5098238</v>
      </c>
      <c r="CN3" s="20">
        <v>2706865</v>
      </c>
      <c r="CO3" s="20">
        <v>2078449</v>
      </c>
      <c r="CP3" s="20">
        <v>2889668</v>
      </c>
      <c r="CQ3" s="20">
        <v>5312213</v>
      </c>
      <c r="CR3" s="20">
        <v>5141583</v>
      </c>
      <c r="CS3" s="20">
        <v>5211646</v>
      </c>
      <c r="CT3" s="20">
        <v>5035619</v>
      </c>
      <c r="CU3" s="20">
        <v>2067544</v>
      </c>
      <c r="CV3" s="20">
        <v>2550466</v>
      </c>
      <c r="CW3" s="20">
        <v>2825627</v>
      </c>
      <c r="CX3" s="20">
        <v>2045931</v>
      </c>
      <c r="CY3" s="20">
        <v>5051134</v>
      </c>
      <c r="CZ3" s="20">
        <v>5150884</v>
      </c>
      <c r="DA3" s="20">
        <v>5239168</v>
      </c>
      <c r="DB3" s="20">
        <v>2034859</v>
      </c>
      <c r="DC3" s="20">
        <v>5350182</v>
      </c>
      <c r="DD3" s="20">
        <v>2069792</v>
      </c>
      <c r="DE3" s="20">
        <v>5476372</v>
      </c>
      <c r="DF3" s="20">
        <v>5051304</v>
      </c>
      <c r="DG3" s="20">
        <v>27448213</v>
      </c>
      <c r="DH3" s="20">
        <v>5003539</v>
      </c>
      <c r="DI3" s="20">
        <v>2703068</v>
      </c>
      <c r="DJ3" s="20">
        <v>2657457</v>
      </c>
      <c r="DK3" s="20">
        <v>2678187</v>
      </c>
      <c r="DL3" s="20">
        <v>2782944</v>
      </c>
      <c r="DM3" s="20">
        <v>5180252</v>
      </c>
      <c r="DN3" s="20">
        <v>5149703</v>
      </c>
      <c r="DO3" s="20">
        <v>5170672</v>
      </c>
      <c r="DP3" s="20">
        <v>5324998</v>
      </c>
      <c r="DQ3" s="20">
        <v>5068827</v>
      </c>
      <c r="DR3" s="20">
        <v>2068478</v>
      </c>
      <c r="DS3" s="20">
        <v>2590565</v>
      </c>
      <c r="DT3" s="20">
        <v>5261198</v>
      </c>
      <c r="DU3" s="20">
        <v>5288703</v>
      </c>
      <c r="DV3" s="20">
        <v>5084555</v>
      </c>
      <c r="DW3" s="20">
        <v>2108291</v>
      </c>
      <c r="DX3" s="20">
        <v>5078253</v>
      </c>
      <c r="DY3" s="20">
        <v>5460093</v>
      </c>
      <c r="DZ3" s="20">
        <v>5031974</v>
      </c>
      <c r="EA3" s="20">
        <v>5320259</v>
      </c>
      <c r="EB3" s="20">
        <v>5185181</v>
      </c>
      <c r="EC3" s="20">
        <v>5321611</v>
      </c>
      <c r="ED3" s="20">
        <v>2873575</v>
      </c>
      <c r="EE3" s="20">
        <v>5157846</v>
      </c>
      <c r="EF3" s="20">
        <v>5271363</v>
      </c>
      <c r="EG3" s="20">
        <v>5113075</v>
      </c>
      <c r="EH3" s="20">
        <v>2344343</v>
      </c>
      <c r="EI3" s="20">
        <v>2766868</v>
      </c>
      <c r="EJ3" s="20">
        <v>5463718</v>
      </c>
      <c r="EK3" s="20">
        <v>2598256</v>
      </c>
      <c r="EL3" s="20">
        <v>2872722</v>
      </c>
      <c r="EM3" s="20">
        <v>2662647</v>
      </c>
      <c r="EN3" s="20">
        <v>2100231</v>
      </c>
      <c r="EO3" s="20">
        <v>2763788</v>
      </c>
      <c r="EP3" s="20">
        <v>2643227</v>
      </c>
      <c r="EQ3" s="20">
        <v>2881934</v>
      </c>
      <c r="ER3" s="20">
        <v>5232538</v>
      </c>
      <c r="ES3" s="20">
        <v>2871114</v>
      </c>
      <c r="ET3" s="20">
        <v>2697734</v>
      </c>
      <c r="EU3" s="20">
        <v>2608758</v>
      </c>
      <c r="EV3" s="20">
        <v>2661128</v>
      </c>
      <c r="EW3" s="20">
        <v>2718375</v>
      </c>
      <c r="EX3" s="20">
        <v>2887134</v>
      </c>
      <c r="EY3" s="20"/>
      <c r="EZ3" s="20">
        <v>2001454</v>
      </c>
      <c r="FA3" s="20">
        <v>5413877</v>
      </c>
      <c r="FB3" s="20">
        <v>2641984</v>
      </c>
      <c r="FC3" s="20">
        <v>2548747</v>
      </c>
      <c r="FD3" s="20">
        <v>2587025</v>
      </c>
      <c r="FE3" s="20">
        <v>2737221</v>
      </c>
      <c r="FF3" s="20">
        <v>5031869</v>
      </c>
      <c r="FG3" s="20">
        <v>2697947</v>
      </c>
      <c r="FH3" s="20">
        <v>2618621</v>
      </c>
      <c r="FI3" s="20">
        <v>2050374</v>
      </c>
      <c r="FJ3" s="20">
        <v>2830213</v>
      </c>
      <c r="FK3" s="20">
        <v>2004879</v>
      </c>
      <c r="FL3" s="20">
        <v>2784904</v>
      </c>
      <c r="FM3" s="20">
        <v>2858096</v>
      </c>
      <c r="FN3" s="20">
        <v>2072947</v>
      </c>
      <c r="FO3" s="20">
        <v>5435528</v>
      </c>
      <c r="FP3" s="20">
        <v>2027194</v>
      </c>
      <c r="FQ3" s="20">
        <v>5069068</v>
      </c>
      <c r="FR3" s="20">
        <v>5402166</v>
      </c>
      <c r="FS3" s="20">
        <v>5137977</v>
      </c>
      <c r="FT3" s="20">
        <v>2655772</v>
      </c>
      <c r="FU3" s="20">
        <v>2074192</v>
      </c>
      <c r="FV3" s="20">
        <v>5209552</v>
      </c>
      <c r="FW3" s="20">
        <v>2887746</v>
      </c>
      <c r="FX3" s="20">
        <v>5184851</v>
      </c>
      <c r="FY3" s="20">
        <v>2776804</v>
      </c>
      <c r="FZ3" s="20">
        <v>5015243</v>
      </c>
      <c r="GA3" s="20">
        <v>2715619</v>
      </c>
      <c r="GB3" s="20">
        <v>2875578</v>
      </c>
      <c r="GC3" s="20">
        <v>5198429</v>
      </c>
      <c r="GD3" s="20">
        <v>5091098</v>
      </c>
      <c r="GE3" s="20">
        <v>5439574</v>
      </c>
      <c r="GF3" s="20">
        <v>5155827</v>
      </c>
      <c r="GG3" s="21">
        <v>5143926</v>
      </c>
      <c r="GH3" s="20">
        <v>5268095</v>
      </c>
      <c r="GI3" s="20">
        <v>5102081</v>
      </c>
      <c r="GJ3" s="20">
        <v>5108195</v>
      </c>
      <c r="GK3" s="20">
        <v>5182824</v>
      </c>
      <c r="GL3" s="20">
        <v>5110297</v>
      </c>
      <c r="GM3" s="20">
        <v>5357322</v>
      </c>
      <c r="GN3" s="20">
        <v>5204631</v>
      </c>
      <c r="GO3" s="20">
        <v>2854384</v>
      </c>
      <c r="GP3" s="20">
        <v>2169967</v>
      </c>
      <c r="GQ3" s="20">
        <v>5467268</v>
      </c>
      <c r="GR3" s="20">
        <v>2784041</v>
      </c>
      <c r="GS3" s="20">
        <v>5063329</v>
      </c>
      <c r="GT3" s="20">
        <v>5270413</v>
      </c>
      <c r="GU3" s="20">
        <v>5007143</v>
      </c>
      <c r="GV3" s="20">
        <v>2041278</v>
      </c>
      <c r="GW3" s="20">
        <v>2811162</v>
      </c>
      <c r="GX3" s="20">
        <v>2886197</v>
      </c>
      <c r="GY3" s="20">
        <v>5311429</v>
      </c>
      <c r="GZ3" s="20">
        <v>2765888</v>
      </c>
      <c r="HA3" s="20">
        <v>5167256</v>
      </c>
      <c r="HB3" s="20">
        <v>2044838</v>
      </c>
      <c r="HC3" s="20">
        <v>2057573</v>
      </c>
      <c r="HD3" s="20">
        <v>5328772</v>
      </c>
      <c r="HE3" s="20">
        <v>5324947</v>
      </c>
      <c r="HF3" s="20">
        <v>2743744</v>
      </c>
      <c r="HG3" s="20">
        <v>5281946</v>
      </c>
      <c r="HH3" s="20">
        <v>5359015</v>
      </c>
      <c r="HI3" s="20">
        <v>5002745</v>
      </c>
      <c r="HJ3" s="20">
        <v>5533724</v>
      </c>
      <c r="HK3" s="20">
        <v>5233232</v>
      </c>
      <c r="HL3" s="20">
        <v>5082137</v>
      </c>
      <c r="HM3" s="20">
        <v>5372658</v>
      </c>
      <c r="HN3" s="20">
        <v>5343542</v>
      </c>
      <c r="HO3" s="20">
        <v>5433169</v>
      </c>
      <c r="HP3" s="20">
        <v>2031256</v>
      </c>
      <c r="HQ3" s="20">
        <v>2775093</v>
      </c>
      <c r="HR3" s="20">
        <v>5106591</v>
      </c>
      <c r="HS3" s="20">
        <v>5104025</v>
      </c>
      <c r="HT3" s="20">
        <v>5035511</v>
      </c>
      <c r="HU3" s="20">
        <v>5102081</v>
      </c>
      <c r="HV3" s="20">
        <v>2645556</v>
      </c>
      <c r="HW3" s="20">
        <v>2703807</v>
      </c>
      <c r="HX3" s="20">
        <v>2027283</v>
      </c>
      <c r="HY3" s="20">
        <v>5074959</v>
      </c>
      <c r="HZ3" s="20">
        <v>2587645</v>
      </c>
      <c r="IA3" s="20">
        <v>2051273</v>
      </c>
      <c r="IB3" s="20">
        <v>2169878</v>
      </c>
      <c r="IC3" s="20">
        <v>5095035</v>
      </c>
      <c r="ID3" s="20">
        <v>5012321</v>
      </c>
      <c r="IE3" s="20">
        <v>2602504</v>
      </c>
      <c r="IF3" s="20">
        <v>2777223</v>
      </c>
      <c r="IG3" s="20">
        <v>5021693</v>
      </c>
      <c r="IH3" s="20">
        <v>5152542</v>
      </c>
      <c r="II3" s="20">
        <v>2582457</v>
      </c>
      <c r="IJ3" s="20">
        <v>2573253</v>
      </c>
      <c r="IK3" s="20">
        <v>5073642</v>
      </c>
      <c r="IL3" s="20">
        <v>2868687</v>
      </c>
      <c r="IM3" s="20">
        <v>2678144</v>
      </c>
      <c r="IN3" s="20">
        <v>2064537</v>
      </c>
      <c r="IO3" s="20">
        <v>5210259</v>
      </c>
      <c r="IP3" s="20">
        <v>5153409</v>
      </c>
      <c r="IQ3" s="20">
        <v>5294495</v>
      </c>
      <c r="IR3" s="20">
        <v>5068517</v>
      </c>
      <c r="IS3" s="20">
        <v>5378834</v>
      </c>
      <c r="IT3" s="20">
        <v>5412404</v>
      </c>
      <c r="IU3" s="20">
        <v>5412382</v>
      </c>
      <c r="IV3" s="20">
        <v>5353246</v>
      </c>
      <c r="IW3" s="20">
        <v>5385555</v>
      </c>
      <c r="IX3" s="20">
        <v>2114232</v>
      </c>
      <c r="IY3" s="20">
        <v>5062888</v>
      </c>
      <c r="IZ3" s="20">
        <v>2769697</v>
      </c>
      <c r="JA3" s="20">
        <v>2786184</v>
      </c>
      <c r="JB3" s="20">
        <v>2097109</v>
      </c>
      <c r="JC3" s="20">
        <v>5241774</v>
      </c>
      <c r="JD3" s="20">
        <v>5038464</v>
      </c>
      <c r="JE3" s="20">
        <v>2291142</v>
      </c>
      <c r="JF3" s="20">
        <v>5347831</v>
      </c>
      <c r="JG3" s="20">
        <v>2030624</v>
      </c>
      <c r="JH3" s="20">
        <v>2025833</v>
      </c>
      <c r="JI3" s="20">
        <v>2579057</v>
      </c>
      <c r="JJ3" s="20">
        <v>5167256</v>
      </c>
      <c r="JK3" s="20">
        <v>2568683</v>
      </c>
      <c r="JL3" s="20">
        <v>2121174</v>
      </c>
      <c r="JM3" s="20">
        <v>5115426</v>
      </c>
      <c r="JN3" s="20">
        <v>5232937</v>
      </c>
      <c r="JO3" s="20">
        <v>5137438</v>
      </c>
      <c r="JP3" s="20">
        <v>5346886</v>
      </c>
      <c r="JQ3" s="20">
        <v>5130662</v>
      </c>
      <c r="JR3" s="20">
        <v>5005698</v>
      </c>
      <c r="JS3" s="20">
        <v>5105579</v>
      </c>
      <c r="JT3" s="20">
        <v>5102243</v>
      </c>
      <c r="JU3" s="20">
        <v>5107776</v>
      </c>
      <c r="JV3" s="20">
        <v>5381584</v>
      </c>
      <c r="JW3" s="20">
        <v>2721643</v>
      </c>
      <c r="JX3" s="20">
        <v>5102189</v>
      </c>
      <c r="JY3" s="20">
        <v>2654806</v>
      </c>
      <c r="JZ3" s="20">
        <v>5420172</v>
      </c>
      <c r="KA3" s="20">
        <v>5314577</v>
      </c>
      <c r="KB3" s="20">
        <v>5198429</v>
      </c>
      <c r="KC3" s="20">
        <v>5198429</v>
      </c>
    </row>
    <row r="4" spans="1:297" s="22" customFormat="1" ht="12.75" thickBot="1" x14ac:dyDescent="0.25">
      <c r="A4" s="47"/>
      <c r="B4" s="48"/>
      <c r="C4" s="19"/>
      <c r="D4" s="19"/>
      <c r="E4" s="19"/>
      <c r="F4" s="19"/>
      <c r="G4" s="19"/>
      <c r="H4" s="19"/>
      <c r="I4" s="19"/>
      <c r="J4" s="19"/>
      <c r="K4" s="19"/>
      <c r="L4" s="19"/>
      <c r="M4" s="19"/>
      <c r="N4" s="20"/>
      <c r="O4" s="20"/>
      <c r="P4" s="20"/>
      <c r="Q4" s="20"/>
      <c r="R4" s="20"/>
      <c r="S4" s="20"/>
      <c r="T4" s="20"/>
      <c r="U4" s="20"/>
      <c r="V4" s="19"/>
      <c r="W4" s="19"/>
      <c r="X4" s="19"/>
      <c r="Y4" s="19"/>
      <c r="Z4" s="19"/>
      <c r="AA4" s="19"/>
      <c r="AB4" s="19">
        <v>1</v>
      </c>
      <c r="AC4" s="19"/>
      <c r="AD4" s="20"/>
      <c r="AE4" s="20"/>
      <c r="AF4" s="20"/>
      <c r="AG4" s="20"/>
      <c r="AH4" s="20"/>
      <c r="AI4" s="20"/>
      <c r="AJ4" s="20"/>
      <c r="AK4" s="20">
        <v>2</v>
      </c>
      <c r="AL4" s="20">
        <v>1</v>
      </c>
      <c r="AM4" s="20">
        <v>1</v>
      </c>
      <c r="AN4" s="20"/>
      <c r="AO4" s="20">
        <v>1</v>
      </c>
      <c r="AP4" s="20">
        <v>2</v>
      </c>
      <c r="AQ4" s="20">
        <v>1</v>
      </c>
      <c r="AR4" s="20">
        <v>1</v>
      </c>
      <c r="AS4" s="20">
        <v>2</v>
      </c>
      <c r="AT4" s="20">
        <v>1</v>
      </c>
      <c r="AU4" s="20">
        <v>1</v>
      </c>
      <c r="AV4" s="20">
        <v>1</v>
      </c>
      <c r="AW4" s="20">
        <v>1</v>
      </c>
      <c r="AX4" s="20">
        <v>2</v>
      </c>
      <c r="AY4" s="20">
        <v>2</v>
      </c>
      <c r="AZ4" s="20">
        <v>2</v>
      </c>
      <c r="BA4" s="20">
        <v>1</v>
      </c>
      <c r="BB4" s="20">
        <v>1</v>
      </c>
      <c r="BC4" s="20">
        <v>2</v>
      </c>
      <c r="BD4" s="20">
        <v>2</v>
      </c>
      <c r="BE4" s="20">
        <v>2</v>
      </c>
      <c r="BF4" s="20">
        <v>2</v>
      </c>
      <c r="BG4" s="20">
        <v>2</v>
      </c>
      <c r="BH4" s="20">
        <v>2</v>
      </c>
      <c r="BI4" s="20">
        <v>2</v>
      </c>
      <c r="BJ4" s="20">
        <v>2</v>
      </c>
      <c r="BK4" s="20">
        <v>2</v>
      </c>
      <c r="BL4" s="20">
        <v>2</v>
      </c>
      <c r="BM4" s="20">
        <v>2</v>
      </c>
      <c r="BN4" s="20">
        <v>1</v>
      </c>
      <c r="BO4" s="20">
        <v>1</v>
      </c>
      <c r="BP4" s="20">
        <v>2</v>
      </c>
      <c r="BQ4" s="20">
        <v>1</v>
      </c>
      <c r="BR4" s="20">
        <v>2</v>
      </c>
      <c r="BS4" s="20">
        <v>1</v>
      </c>
      <c r="BT4" s="20">
        <v>2</v>
      </c>
      <c r="BU4" s="20">
        <v>2</v>
      </c>
      <c r="BV4" s="20">
        <v>2</v>
      </c>
      <c r="BW4" s="20">
        <v>1</v>
      </c>
      <c r="BX4" s="20">
        <v>2</v>
      </c>
      <c r="BY4" s="20">
        <v>1</v>
      </c>
      <c r="BZ4" s="20">
        <v>2</v>
      </c>
      <c r="CA4" s="20">
        <v>2</v>
      </c>
      <c r="CB4" s="20">
        <v>2</v>
      </c>
      <c r="CC4" s="20">
        <v>1</v>
      </c>
      <c r="CD4" s="20">
        <v>2</v>
      </c>
      <c r="CE4" s="20">
        <v>1</v>
      </c>
      <c r="CF4" s="20">
        <v>1</v>
      </c>
      <c r="CG4" s="20">
        <v>1</v>
      </c>
      <c r="CH4" s="20">
        <v>1</v>
      </c>
      <c r="CI4" s="20">
        <v>1</v>
      </c>
      <c r="CJ4" s="20">
        <v>2</v>
      </c>
      <c r="CK4" s="20">
        <v>2</v>
      </c>
      <c r="CL4" s="20">
        <v>1</v>
      </c>
      <c r="CM4" s="20">
        <v>2</v>
      </c>
      <c r="CN4" s="20">
        <v>2</v>
      </c>
      <c r="CO4" s="20">
        <v>2</v>
      </c>
      <c r="CP4" s="20">
        <v>1</v>
      </c>
      <c r="CQ4" s="20">
        <v>2</v>
      </c>
      <c r="CR4" s="20">
        <v>1</v>
      </c>
      <c r="CS4" s="20">
        <v>1</v>
      </c>
      <c r="CT4" s="20">
        <v>1</v>
      </c>
      <c r="CU4" s="20">
        <v>1</v>
      </c>
      <c r="CV4" s="20">
        <v>1</v>
      </c>
      <c r="CW4" s="20">
        <v>1</v>
      </c>
      <c r="CX4" s="20">
        <v>1</v>
      </c>
      <c r="CY4" s="20">
        <v>1</v>
      </c>
      <c r="CZ4" s="20">
        <v>2</v>
      </c>
      <c r="DA4" s="20">
        <v>1</v>
      </c>
      <c r="DB4" s="20">
        <v>1</v>
      </c>
      <c r="DC4" s="20">
        <v>2</v>
      </c>
      <c r="DD4" s="20">
        <v>1</v>
      </c>
      <c r="DE4" s="20">
        <v>2</v>
      </c>
      <c r="DF4" s="20">
        <v>1</v>
      </c>
      <c r="DG4" s="20">
        <v>1</v>
      </c>
      <c r="DH4" s="20">
        <v>1</v>
      </c>
      <c r="DI4" s="20">
        <v>1</v>
      </c>
      <c r="DJ4" s="20">
        <v>1</v>
      </c>
      <c r="DK4" s="20">
        <v>2</v>
      </c>
      <c r="DL4" s="20">
        <v>1</v>
      </c>
      <c r="DM4" s="20">
        <v>1</v>
      </c>
      <c r="DN4" s="20">
        <v>1</v>
      </c>
      <c r="DO4" s="20">
        <v>1</v>
      </c>
      <c r="DP4" s="20">
        <v>2</v>
      </c>
      <c r="DQ4" s="20">
        <v>1</v>
      </c>
      <c r="DR4" s="20">
        <v>1</v>
      </c>
      <c r="DS4" s="20">
        <v>1</v>
      </c>
      <c r="DT4" s="20">
        <v>1</v>
      </c>
      <c r="DU4" s="20">
        <v>1</v>
      </c>
      <c r="DV4" s="20">
        <v>1</v>
      </c>
      <c r="DW4" s="20">
        <v>1</v>
      </c>
      <c r="DX4" s="20">
        <v>2</v>
      </c>
      <c r="DY4" s="20">
        <v>2</v>
      </c>
      <c r="DZ4" s="20">
        <v>2</v>
      </c>
      <c r="EA4" s="20">
        <v>1</v>
      </c>
      <c r="EB4" s="20">
        <v>2</v>
      </c>
      <c r="EC4" s="20">
        <v>2</v>
      </c>
      <c r="ED4" s="20">
        <v>1</v>
      </c>
      <c r="EE4" s="20">
        <v>1</v>
      </c>
      <c r="EF4" s="20">
        <v>1</v>
      </c>
      <c r="EG4" s="20">
        <v>1</v>
      </c>
      <c r="EH4" s="20">
        <v>2</v>
      </c>
      <c r="EI4" s="20">
        <v>1</v>
      </c>
      <c r="EJ4" s="20">
        <v>2</v>
      </c>
      <c r="EK4" s="20">
        <v>1</v>
      </c>
      <c r="EL4" s="20">
        <v>1</v>
      </c>
      <c r="EM4" s="20">
        <v>1</v>
      </c>
      <c r="EN4" s="20">
        <v>1</v>
      </c>
      <c r="EO4" s="20">
        <v>1</v>
      </c>
      <c r="EP4" s="20">
        <v>1</v>
      </c>
      <c r="EQ4" s="20">
        <v>1</v>
      </c>
      <c r="ER4" s="20">
        <v>2</v>
      </c>
      <c r="ES4" s="20">
        <v>1</v>
      </c>
      <c r="ET4" s="20">
        <v>1</v>
      </c>
      <c r="EU4" s="20">
        <v>1</v>
      </c>
      <c r="EV4" s="20">
        <v>1</v>
      </c>
      <c r="EW4" s="20">
        <v>1</v>
      </c>
      <c r="EX4" s="20">
        <v>1</v>
      </c>
      <c r="EY4" s="20">
        <v>1</v>
      </c>
      <c r="EZ4" s="20">
        <v>1</v>
      </c>
      <c r="FA4" s="20">
        <v>2</v>
      </c>
      <c r="FB4" s="20">
        <v>1</v>
      </c>
      <c r="FC4" s="20">
        <v>1</v>
      </c>
      <c r="FD4" s="20">
        <v>1</v>
      </c>
      <c r="FE4" s="20">
        <v>1</v>
      </c>
      <c r="FF4" s="20">
        <v>1</v>
      </c>
      <c r="FG4" s="20">
        <v>1</v>
      </c>
      <c r="FH4" s="20">
        <v>1</v>
      </c>
      <c r="FI4" s="20">
        <v>1</v>
      </c>
      <c r="FJ4" s="20">
        <v>1</v>
      </c>
      <c r="FK4" s="20">
        <v>1</v>
      </c>
      <c r="FL4" s="20">
        <v>1</v>
      </c>
      <c r="FM4" s="20">
        <v>2</v>
      </c>
      <c r="FN4" s="20">
        <v>1</v>
      </c>
      <c r="FO4" s="20">
        <v>1</v>
      </c>
      <c r="FP4" s="20">
        <v>1</v>
      </c>
      <c r="FQ4" s="20">
        <v>1</v>
      </c>
      <c r="FR4" s="20">
        <v>2</v>
      </c>
      <c r="FS4" s="20">
        <v>1</v>
      </c>
      <c r="FT4" s="20">
        <v>1</v>
      </c>
      <c r="FU4" s="20">
        <v>1</v>
      </c>
      <c r="FV4" s="20">
        <v>2</v>
      </c>
      <c r="FW4" s="20">
        <v>1</v>
      </c>
      <c r="FX4" s="20">
        <v>1</v>
      </c>
      <c r="FY4" s="20">
        <v>2</v>
      </c>
      <c r="FZ4" s="20">
        <v>1</v>
      </c>
      <c r="GA4" s="20">
        <v>2</v>
      </c>
      <c r="GB4" s="20">
        <v>2</v>
      </c>
      <c r="GC4" s="20">
        <v>2</v>
      </c>
      <c r="GD4" s="20">
        <v>2</v>
      </c>
      <c r="GE4" s="20">
        <v>1</v>
      </c>
      <c r="GF4" s="20">
        <v>1</v>
      </c>
      <c r="GG4" s="21">
        <v>2</v>
      </c>
      <c r="GH4" s="20">
        <v>1</v>
      </c>
      <c r="GI4" s="20">
        <v>1</v>
      </c>
      <c r="GJ4" s="20">
        <v>2</v>
      </c>
      <c r="GK4" s="20">
        <v>2</v>
      </c>
      <c r="GL4" s="20">
        <v>2</v>
      </c>
      <c r="GM4" s="20">
        <v>2</v>
      </c>
      <c r="GN4" s="20">
        <v>2</v>
      </c>
      <c r="GO4" s="20">
        <v>1</v>
      </c>
      <c r="GP4" s="20">
        <v>1</v>
      </c>
      <c r="GQ4" s="20">
        <v>1</v>
      </c>
      <c r="GR4" s="20">
        <v>1</v>
      </c>
      <c r="GS4" s="20">
        <v>1</v>
      </c>
      <c r="GT4" s="20">
        <v>2</v>
      </c>
      <c r="GU4" s="20">
        <v>2</v>
      </c>
      <c r="GV4" s="20">
        <v>1</v>
      </c>
      <c r="GW4" s="20">
        <v>1</v>
      </c>
      <c r="GX4" s="20">
        <v>1</v>
      </c>
      <c r="GY4" s="20">
        <v>2</v>
      </c>
      <c r="GZ4" s="20">
        <v>1</v>
      </c>
      <c r="HA4" s="20">
        <v>1</v>
      </c>
      <c r="HB4" s="20">
        <v>1</v>
      </c>
      <c r="HC4" s="20">
        <v>2</v>
      </c>
      <c r="HD4" s="20">
        <v>2</v>
      </c>
      <c r="HE4" s="20">
        <v>2</v>
      </c>
      <c r="HF4" s="20">
        <v>1</v>
      </c>
      <c r="HG4" s="20">
        <v>2</v>
      </c>
      <c r="HH4" s="20">
        <v>1</v>
      </c>
      <c r="HI4" s="20">
        <v>2</v>
      </c>
      <c r="HJ4" s="20">
        <v>2</v>
      </c>
      <c r="HK4" s="20">
        <v>1</v>
      </c>
      <c r="HL4" s="20">
        <v>1</v>
      </c>
      <c r="HM4" s="20">
        <v>2</v>
      </c>
      <c r="HN4" s="20">
        <v>2</v>
      </c>
      <c r="HO4" s="20">
        <v>2</v>
      </c>
      <c r="HP4" s="20">
        <v>1</v>
      </c>
      <c r="HQ4" s="20">
        <v>1</v>
      </c>
      <c r="HR4" s="20">
        <v>2</v>
      </c>
      <c r="HS4" s="20">
        <v>1</v>
      </c>
      <c r="HT4" s="20">
        <v>2</v>
      </c>
      <c r="HU4" s="20">
        <v>2</v>
      </c>
      <c r="HV4" s="20">
        <v>1</v>
      </c>
      <c r="HW4" s="20">
        <v>1</v>
      </c>
      <c r="HX4" s="20">
        <v>1</v>
      </c>
      <c r="HY4" s="20">
        <v>1</v>
      </c>
      <c r="HZ4" s="20">
        <v>1</v>
      </c>
      <c r="IA4" s="20">
        <v>1</v>
      </c>
      <c r="IB4" s="20">
        <v>2</v>
      </c>
      <c r="IC4" s="20">
        <v>2</v>
      </c>
      <c r="ID4" s="20">
        <v>1</v>
      </c>
      <c r="IE4" s="20">
        <v>1</v>
      </c>
      <c r="IF4" s="20">
        <v>1</v>
      </c>
      <c r="IG4" s="20">
        <v>2</v>
      </c>
      <c r="IH4" s="20">
        <v>1</v>
      </c>
      <c r="II4" s="20">
        <v>1</v>
      </c>
      <c r="IJ4" s="20">
        <v>1</v>
      </c>
      <c r="IK4" s="20">
        <v>2</v>
      </c>
      <c r="IL4" s="20">
        <v>1</v>
      </c>
      <c r="IM4" s="20">
        <v>2</v>
      </c>
      <c r="IN4" s="20">
        <v>1</v>
      </c>
      <c r="IO4" s="20">
        <v>2</v>
      </c>
      <c r="IP4" s="20">
        <v>2</v>
      </c>
      <c r="IQ4" s="20">
        <v>1</v>
      </c>
      <c r="IR4" s="20">
        <v>1</v>
      </c>
      <c r="IS4" s="20">
        <v>2</v>
      </c>
      <c r="IT4" s="20">
        <v>2</v>
      </c>
      <c r="IU4" s="20">
        <v>2</v>
      </c>
      <c r="IV4" s="20">
        <v>2</v>
      </c>
      <c r="IW4" s="20">
        <v>2</v>
      </c>
      <c r="IX4" s="20">
        <v>2</v>
      </c>
      <c r="IY4" s="20">
        <v>2</v>
      </c>
      <c r="IZ4" s="20">
        <v>1</v>
      </c>
      <c r="JA4" s="20">
        <v>1</v>
      </c>
      <c r="JB4" s="20">
        <v>1</v>
      </c>
      <c r="JC4" s="20">
        <v>2</v>
      </c>
      <c r="JD4" s="20">
        <v>1</v>
      </c>
      <c r="JE4" s="20">
        <v>1</v>
      </c>
      <c r="JF4" s="20">
        <v>2</v>
      </c>
      <c r="JG4" s="20">
        <v>1</v>
      </c>
      <c r="JH4" s="20">
        <v>1</v>
      </c>
      <c r="JI4" s="20">
        <v>1</v>
      </c>
      <c r="JJ4" s="20">
        <v>1</v>
      </c>
      <c r="JK4" s="20">
        <v>1</v>
      </c>
      <c r="JL4" s="20">
        <v>1</v>
      </c>
      <c r="JM4" s="20">
        <v>2</v>
      </c>
      <c r="JN4" s="20">
        <v>2</v>
      </c>
      <c r="JO4" s="20">
        <v>2</v>
      </c>
      <c r="JP4" s="20">
        <v>2</v>
      </c>
      <c r="JQ4" s="20">
        <v>1</v>
      </c>
      <c r="JR4" s="20">
        <v>2</v>
      </c>
      <c r="JS4" s="20">
        <v>2</v>
      </c>
      <c r="JT4" s="20">
        <v>2</v>
      </c>
      <c r="JU4" s="20">
        <v>2</v>
      </c>
      <c r="JV4" s="20">
        <v>1</v>
      </c>
      <c r="JW4" s="20">
        <v>2</v>
      </c>
      <c r="JX4" s="20">
        <v>1</v>
      </c>
      <c r="JY4" s="20">
        <v>1</v>
      </c>
      <c r="JZ4" s="20">
        <v>2</v>
      </c>
      <c r="KA4" s="20">
        <v>1</v>
      </c>
      <c r="KB4" s="20">
        <v>2</v>
      </c>
      <c r="KC4" s="20">
        <v>2</v>
      </c>
    </row>
    <row r="5" spans="1:297" ht="12.75" thickBot="1" x14ac:dyDescent="0.25">
      <c r="A5" s="67" t="s">
        <v>297</v>
      </c>
      <c r="B5" s="68"/>
      <c r="C5" s="23">
        <f>SUM(C6:C18)</f>
        <v>1718026.9000000001</v>
      </c>
      <c r="D5" s="23">
        <f t="shared" ref="D5:BO5" si="212">SUM(D6:D18)</f>
        <v>1563.4</v>
      </c>
      <c r="E5" s="23">
        <f t="shared" si="212"/>
        <v>33433.5</v>
      </c>
      <c r="F5" s="23">
        <f t="shared" si="212"/>
        <v>36518.800000000003</v>
      </c>
      <c r="G5" s="23">
        <f t="shared" si="212"/>
        <v>1674.9</v>
      </c>
      <c r="H5" s="23">
        <f t="shared" si="212"/>
        <v>25069.72</v>
      </c>
      <c r="I5" s="23">
        <f t="shared" si="212"/>
        <v>78246</v>
      </c>
      <c r="J5" s="23">
        <f t="shared" si="212"/>
        <v>25422.25</v>
      </c>
      <c r="K5" s="23">
        <f t="shared" si="212"/>
        <v>64000</v>
      </c>
      <c r="L5" s="23">
        <f t="shared" si="212"/>
        <v>185172.09999999998</v>
      </c>
      <c r="M5" s="23">
        <f t="shared" si="212"/>
        <v>556629.20000000007</v>
      </c>
      <c r="N5" s="23">
        <f t="shared" si="212"/>
        <v>2458.5300000000002</v>
      </c>
      <c r="O5" s="23">
        <f t="shared" si="212"/>
        <v>38454.400000000001</v>
      </c>
      <c r="P5" s="23">
        <f t="shared" si="212"/>
        <v>71928.3</v>
      </c>
      <c r="Q5" s="23">
        <f t="shared" si="212"/>
        <v>250453.9</v>
      </c>
      <c r="R5" s="23">
        <f t="shared" si="212"/>
        <v>303724.40000000002</v>
      </c>
      <c r="S5" s="23">
        <f t="shared" si="212"/>
        <v>148355.76</v>
      </c>
      <c r="T5" s="23">
        <f t="shared" si="212"/>
        <v>33017.199999999997</v>
      </c>
      <c r="U5" s="23">
        <f t="shared" si="212"/>
        <v>17114</v>
      </c>
      <c r="V5" s="23">
        <f t="shared" si="212"/>
        <v>125947.7</v>
      </c>
      <c r="W5" s="23">
        <f t="shared" si="212"/>
        <v>158777.60000000001</v>
      </c>
      <c r="X5" s="23">
        <f t="shared" si="212"/>
        <v>2.5</v>
      </c>
      <c r="Y5" s="23">
        <f t="shared" si="212"/>
        <v>200730.69999999998</v>
      </c>
      <c r="Z5" s="23">
        <f t="shared" si="212"/>
        <v>194236</v>
      </c>
      <c r="AA5" s="23">
        <f t="shared" si="212"/>
        <v>262588.5</v>
      </c>
      <c r="AB5" s="23">
        <f t="shared" si="212"/>
        <v>6563347.5999999996</v>
      </c>
      <c r="AC5" s="23">
        <f t="shared" si="212"/>
        <v>9497.4</v>
      </c>
      <c r="AD5" s="23">
        <f t="shared" si="212"/>
        <v>181626.1</v>
      </c>
      <c r="AE5" s="23">
        <f t="shared" si="212"/>
        <v>204</v>
      </c>
      <c r="AF5" s="23">
        <f t="shared" si="212"/>
        <v>114138.4</v>
      </c>
      <c r="AG5" s="23">
        <f t="shared" si="212"/>
        <v>7247.3</v>
      </c>
      <c r="AH5" s="23">
        <f t="shared" si="212"/>
        <v>19.100000000000001</v>
      </c>
      <c r="AI5" s="23">
        <f t="shared" si="212"/>
        <v>8000</v>
      </c>
      <c r="AJ5" s="23">
        <f t="shared" si="212"/>
        <v>111441.5</v>
      </c>
      <c r="AK5" s="23">
        <f t="shared" si="212"/>
        <v>22913.399999999998</v>
      </c>
      <c r="AL5" s="23">
        <f t="shared" si="212"/>
        <v>34238952.599999994</v>
      </c>
      <c r="AM5" s="23">
        <f t="shared" si="212"/>
        <v>23018023.759999998</v>
      </c>
      <c r="AN5" s="23">
        <f t="shared" si="212"/>
        <v>86961.4</v>
      </c>
      <c r="AO5" s="23">
        <f t="shared" si="212"/>
        <v>230422.39999999999</v>
      </c>
      <c r="AP5" s="23">
        <f t="shared" si="212"/>
        <v>10104.43</v>
      </c>
      <c r="AQ5" s="23">
        <f t="shared" si="212"/>
        <v>34696.53</v>
      </c>
      <c r="AR5" s="23">
        <f t="shared" si="212"/>
        <v>36110.5</v>
      </c>
      <c r="AS5" s="23">
        <f t="shared" si="212"/>
        <v>11546.3</v>
      </c>
      <c r="AT5" s="23">
        <f t="shared" si="212"/>
        <v>36653</v>
      </c>
      <c r="AU5" s="23">
        <f t="shared" si="212"/>
        <v>78550</v>
      </c>
      <c r="AV5" s="23">
        <f t="shared" si="212"/>
        <v>15838437.16</v>
      </c>
      <c r="AW5" s="23">
        <f t="shared" si="212"/>
        <v>9081.2000000000007</v>
      </c>
      <c r="AX5" s="23">
        <f t="shared" si="212"/>
        <v>18024</v>
      </c>
      <c r="AY5" s="23">
        <f t="shared" si="212"/>
        <v>210</v>
      </c>
      <c r="AZ5" s="23">
        <f t="shared" si="212"/>
        <v>67275.5</v>
      </c>
      <c r="BA5" s="23">
        <f t="shared" si="212"/>
        <v>39635.9</v>
      </c>
      <c r="BB5" s="23">
        <f t="shared" si="212"/>
        <v>638685.69999999995</v>
      </c>
      <c r="BC5" s="23">
        <f t="shared" si="212"/>
        <v>0</v>
      </c>
      <c r="BD5" s="23">
        <f t="shared" si="212"/>
        <v>178107.2</v>
      </c>
      <c r="BE5" s="23">
        <f t="shared" si="212"/>
        <v>4180.8</v>
      </c>
      <c r="BF5" s="23">
        <f t="shared" si="212"/>
        <v>1891.9</v>
      </c>
      <c r="BG5" s="23">
        <f t="shared" si="212"/>
        <v>65890.3</v>
      </c>
      <c r="BH5" s="23">
        <f t="shared" si="212"/>
        <v>12905.3</v>
      </c>
      <c r="BI5" s="23">
        <f t="shared" si="212"/>
        <v>0</v>
      </c>
      <c r="BJ5" s="23">
        <f t="shared" si="212"/>
        <v>404792.2</v>
      </c>
      <c r="BK5" s="23">
        <f t="shared" si="212"/>
        <v>141679.79999999999</v>
      </c>
      <c r="BL5" s="23">
        <f t="shared" si="212"/>
        <v>45897.5</v>
      </c>
      <c r="BM5" s="23">
        <f t="shared" si="212"/>
        <v>2998.8</v>
      </c>
      <c r="BN5" s="23">
        <f t="shared" si="212"/>
        <v>40637.9</v>
      </c>
      <c r="BO5" s="23">
        <f t="shared" si="212"/>
        <v>66962.899999999994</v>
      </c>
      <c r="BP5" s="23">
        <f t="shared" ref="BP5:DZ5" si="213">SUM(BP6:BP18)</f>
        <v>0</v>
      </c>
      <c r="BQ5" s="23">
        <f t="shared" si="213"/>
        <v>8354</v>
      </c>
      <c r="BR5" s="23">
        <f t="shared" si="213"/>
        <v>22779</v>
      </c>
      <c r="BS5" s="23">
        <f t="shared" si="213"/>
        <v>1786240.0000000002</v>
      </c>
      <c r="BT5" s="23">
        <f t="shared" si="213"/>
        <v>228024.5</v>
      </c>
      <c r="BU5" s="23">
        <f t="shared" si="213"/>
        <v>8459.2000000000007</v>
      </c>
      <c r="BV5" s="23">
        <f t="shared" si="213"/>
        <v>15343.699999999999</v>
      </c>
      <c r="BW5" s="23">
        <f t="shared" si="213"/>
        <v>959404.7</v>
      </c>
      <c r="BX5" s="23">
        <f t="shared" si="213"/>
        <v>6255</v>
      </c>
      <c r="BY5" s="23">
        <f t="shared" si="213"/>
        <v>193043.59999999998</v>
      </c>
      <c r="BZ5" s="23">
        <f t="shared" si="213"/>
        <v>19446.5</v>
      </c>
      <c r="CA5" s="23">
        <f t="shared" si="213"/>
        <v>5816.2</v>
      </c>
      <c r="CB5" s="23">
        <f t="shared" si="213"/>
        <v>136121.38</v>
      </c>
      <c r="CC5" s="23">
        <f t="shared" si="213"/>
        <v>137232.30000000002</v>
      </c>
      <c r="CD5" s="23">
        <f t="shared" si="213"/>
        <v>5861.1</v>
      </c>
      <c r="CE5" s="23">
        <f t="shared" si="213"/>
        <v>789961.79999999993</v>
      </c>
      <c r="CF5" s="23">
        <f t="shared" si="213"/>
        <v>209220</v>
      </c>
      <c r="CG5" s="23">
        <f t="shared" si="213"/>
        <v>65531.8</v>
      </c>
      <c r="CH5" s="23">
        <f t="shared" si="213"/>
        <v>117909.19999999998</v>
      </c>
      <c r="CI5" s="23">
        <f t="shared" si="213"/>
        <v>62020.5</v>
      </c>
      <c r="CJ5" s="23">
        <f t="shared" si="213"/>
        <v>865937.9</v>
      </c>
      <c r="CK5" s="23">
        <f t="shared" si="213"/>
        <v>42601.7</v>
      </c>
      <c r="CL5" s="23">
        <f t="shared" si="213"/>
        <v>40319.700000000004</v>
      </c>
      <c r="CM5" s="23">
        <f t="shared" si="213"/>
        <v>84545.91</v>
      </c>
      <c r="CN5" s="23">
        <f t="shared" si="213"/>
        <v>253835</v>
      </c>
      <c r="CO5" s="23">
        <f t="shared" si="213"/>
        <v>1661736.73</v>
      </c>
      <c r="CP5" s="23">
        <f t="shared" si="213"/>
        <v>54039.700000000004</v>
      </c>
      <c r="CQ5" s="23">
        <f t="shared" si="213"/>
        <v>134958.39999999999</v>
      </c>
      <c r="CR5" s="23">
        <f t="shared" si="213"/>
        <v>1901969.25</v>
      </c>
      <c r="CS5" s="23">
        <f t="shared" si="213"/>
        <v>2442338.9000000004</v>
      </c>
      <c r="CT5" s="23">
        <f t="shared" si="213"/>
        <v>56254.6</v>
      </c>
      <c r="CU5" s="23">
        <f t="shared" si="213"/>
        <v>86302.5</v>
      </c>
      <c r="CV5" s="23">
        <f t="shared" si="213"/>
        <v>10122262.6</v>
      </c>
      <c r="CW5" s="23">
        <f t="shared" si="213"/>
        <v>118178.3</v>
      </c>
      <c r="CX5" s="23">
        <f t="shared" si="213"/>
        <v>205185.9</v>
      </c>
      <c r="CY5" s="23">
        <f t="shared" si="213"/>
        <v>232637</v>
      </c>
      <c r="CZ5" s="23">
        <f t="shared" si="213"/>
        <v>183248.2</v>
      </c>
      <c r="DA5" s="23">
        <f t="shared" si="213"/>
        <v>391800</v>
      </c>
      <c r="DB5" s="23">
        <f t="shared" si="213"/>
        <v>92721.799999999988</v>
      </c>
      <c r="DC5" s="23">
        <f t="shared" si="213"/>
        <v>73.3</v>
      </c>
      <c r="DD5" s="23">
        <f t="shared" si="213"/>
        <v>1862220.4000000001</v>
      </c>
      <c r="DE5" s="23">
        <f t="shared" si="213"/>
        <v>225318.7</v>
      </c>
      <c r="DF5" s="23">
        <f t="shared" si="213"/>
        <v>77715.47</v>
      </c>
      <c r="DG5" s="23">
        <f t="shared" si="213"/>
        <v>693</v>
      </c>
      <c r="DH5" s="23">
        <f t="shared" si="213"/>
        <v>248245.1</v>
      </c>
      <c r="DI5" s="23">
        <f t="shared" si="213"/>
        <v>60693.2</v>
      </c>
      <c r="DJ5" s="23">
        <f t="shared" si="213"/>
        <v>187449881.19999999</v>
      </c>
      <c r="DK5" s="23">
        <f t="shared" si="213"/>
        <v>100879.34</v>
      </c>
      <c r="DL5" s="23">
        <f t="shared" si="213"/>
        <v>17133.2</v>
      </c>
      <c r="DM5" s="23">
        <f t="shared" si="213"/>
        <v>311687.12</v>
      </c>
      <c r="DN5" s="23">
        <f t="shared" si="213"/>
        <v>87636.099999999991</v>
      </c>
      <c r="DO5" s="23">
        <f t="shared" si="213"/>
        <v>1634728.7</v>
      </c>
      <c r="DP5" s="23">
        <f t="shared" si="213"/>
        <v>67126</v>
      </c>
      <c r="DQ5" s="23">
        <f t="shared" si="213"/>
        <v>471835.30000000005</v>
      </c>
      <c r="DR5" s="23">
        <f t="shared" si="213"/>
        <v>44159.6</v>
      </c>
      <c r="DS5" s="23">
        <f t="shared" si="213"/>
        <v>311124.2</v>
      </c>
      <c r="DT5" s="23">
        <f t="shared" si="213"/>
        <v>391659.7</v>
      </c>
      <c r="DU5" s="23">
        <f t="shared" si="213"/>
        <v>129053.8</v>
      </c>
      <c r="DV5" s="23">
        <f t="shared" si="213"/>
        <v>54453745.559999995</v>
      </c>
      <c r="DW5" s="23">
        <f t="shared" si="213"/>
        <v>4020321.5000000005</v>
      </c>
      <c r="DX5" s="23">
        <f t="shared" si="213"/>
        <v>107033.26999999999</v>
      </c>
      <c r="DY5" s="23">
        <f t="shared" si="213"/>
        <v>130740.9</v>
      </c>
      <c r="DZ5" s="23">
        <f t="shared" si="213"/>
        <v>130515.7</v>
      </c>
      <c r="EA5" s="23">
        <f t="shared" ref="EA5:GK5" si="214">SUM(EA6:EA18)</f>
        <v>225144</v>
      </c>
      <c r="EB5" s="23">
        <f t="shared" si="214"/>
        <v>98986.2</v>
      </c>
      <c r="EC5" s="23">
        <f t="shared" si="214"/>
        <v>372484.5</v>
      </c>
      <c r="ED5" s="23">
        <f t="shared" si="214"/>
        <v>32402.9</v>
      </c>
      <c r="EE5" s="23">
        <f t="shared" si="214"/>
        <v>22702.3</v>
      </c>
      <c r="EF5" s="23">
        <f t="shared" si="214"/>
        <v>40491.9</v>
      </c>
      <c r="EG5" s="23">
        <f t="shared" si="214"/>
        <v>151451.5</v>
      </c>
      <c r="EH5" s="23">
        <f t="shared" si="214"/>
        <v>223706.9</v>
      </c>
      <c r="EI5" s="23">
        <f t="shared" si="214"/>
        <v>66460.5</v>
      </c>
      <c r="EJ5" s="23">
        <f t="shared" si="214"/>
        <v>37071</v>
      </c>
      <c r="EK5" s="23">
        <f t="shared" si="214"/>
        <v>34549.5</v>
      </c>
      <c r="EL5" s="23">
        <f t="shared" si="214"/>
        <v>49891.099999999991</v>
      </c>
      <c r="EM5" s="23">
        <f t="shared" si="214"/>
        <v>63627.5</v>
      </c>
      <c r="EN5" s="23">
        <f t="shared" si="214"/>
        <v>32028.7</v>
      </c>
      <c r="EO5" s="23">
        <f t="shared" si="214"/>
        <v>151357.76000000001</v>
      </c>
      <c r="EP5" s="23">
        <f t="shared" si="214"/>
        <v>323230</v>
      </c>
      <c r="EQ5" s="23">
        <f t="shared" si="214"/>
        <v>11958.9</v>
      </c>
      <c r="ER5" s="23">
        <f t="shared" si="214"/>
        <v>1024445.6</v>
      </c>
      <c r="ES5" s="23">
        <f t="shared" si="214"/>
        <v>104406.1</v>
      </c>
      <c r="ET5" s="23">
        <f t="shared" si="214"/>
        <v>694648.39999999991</v>
      </c>
      <c r="EU5" s="23">
        <f t="shared" si="214"/>
        <v>97342.6</v>
      </c>
      <c r="EV5" s="23">
        <f t="shared" si="214"/>
        <v>115693.29999999999</v>
      </c>
      <c r="EW5" s="23">
        <f t="shared" si="214"/>
        <v>16280</v>
      </c>
      <c r="EX5" s="23">
        <f t="shared" si="214"/>
        <v>1060973.2</v>
      </c>
      <c r="EY5" s="23">
        <f t="shared" si="214"/>
        <v>181017.60000000001</v>
      </c>
      <c r="EZ5" s="23">
        <f t="shared" si="214"/>
        <v>236425</v>
      </c>
      <c r="FA5" s="23">
        <f t="shared" si="214"/>
        <v>73906.3</v>
      </c>
      <c r="FB5" s="23">
        <f t="shared" si="214"/>
        <v>3898056.8</v>
      </c>
      <c r="FC5" s="23">
        <f t="shared" si="214"/>
        <v>18377310.699999999</v>
      </c>
      <c r="FD5" s="23">
        <f t="shared" si="214"/>
        <v>177592.3</v>
      </c>
      <c r="FE5" s="23">
        <f t="shared" si="214"/>
        <v>99465</v>
      </c>
      <c r="FF5" s="23">
        <f t="shared" si="214"/>
        <v>46983.899999999994</v>
      </c>
      <c r="FG5" s="23">
        <f t="shared" si="214"/>
        <v>13928369.999999998</v>
      </c>
      <c r="FH5" s="23">
        <f t="shared" si="214"/>
        <v>326297.09999999998</v>
      </c>
      <c r="FI5" s="23">
        <f t="shared" si="214"/>
        <v>2246368.7999999998</v>
      </c>
      <c r="FJ5" s="23">
        <f t="shared" si="214"/>
        <v>10644935.300000001</v>
      </c>
      <c r="FK5" s="23">
        <f t="shared" si="214"/>
        <v>1845902.1</v>
      </c>
      <c r="FL5" s="23">
        <f t="shared" si="214"/>
        <v>1013059.2999999999</v>
      </c>
      <c r="FM5" s="23">
        <f t="shared" si="214"/>
        <v>317118.19999999995</v>
      </c>
      <c r="FN5" s="23">
        <f t="shared" si="214"/>
        <v>2849015</v>
      </c>
      <c r="FO5" s="23">
        <f t="shared" si="214"/>
        <v>42582236</v>
      </c>
      <c r="FP5" s="23">
        <f t="shared" si="214"/>
        <v>903846.8</v>
      </c>
      <c r="FQ5" s="23">
        <f t="shared" si="214"/>
        <v>396684.5</v>
      </c>
      <c r="FR5" s="23">
        <f t="shared" si="214"/>
        <v>253096.8</v>
      </c>
      <c r="FS5" s="23">
        <f t="shared" si="214"/>
        <v>1421959.0999999999</v>
      </c>
      <c r="FT5" s="23">
        <f t="shared" si="214"/>
        <v>197697.5</v>
      </c>
      <c r="FU5" s="23">
        <f t="shared" si="214"/>
        <v>484130264.90000004</v>
      </c>
      <c r="FV5" s="23">
        <f t="shared" si="214"/>
        <v>55254.5</v>
      </c>
      <c r="FW5" s="23">
        <f t="shared" si="214"/>
        <v>70694587</v>
      </c>
      <c r="FX5" s="23">
        <f t="shared" si="214"/>
        <v>268760.3</v>
      </c>
      <c r="FY5" s="23">
        <f t="shared" si="214"/>
        <v>116567.2</v>
      </c>
      <c r="FZ5" s="23">
        <f t="shared" si="214"/>
        <v>45513.549999999996</v>
      </c>
      <c r="GA5" s="23">
        <f t="shared" si="214"/>
        <v>220429.6</v>
      </c>
      <c r="GB5" s="23">
        <f t="shared" si="214"/>
        <v>69649.600000000006</v>
      </c>
      <c r="GC5" s="23">
        <f t="shared" si="214"/>
        <v>43101.7</v>
      </c>
      <c r="GD5" s="23">
        <f t="shared" si="214"/>
        <v>161815.70000000001</v>
      </c>
      <c r="GE5" s="23">
        <f t="shared" si="214"/>
        <v>166021.47</v>
      </c>
      <c r="GF5" s="23">
        <f t="shared" si="214"/>
        <v>48857</v>
      </c>
      <c r="GG5" s="23">
        <f t="shared" si="214"/>
        <v>209176.90000000002</v>
      </c>
      <c r="GH5" s="23">
        <f t="shared" si="214"/>
        <v>112787.29999999999</v>
      </c>
      <c r="GI5" s="23">
        <f t="shared" si="214"/>
        <v>5730.67</v>
      </c>
      <c r="GJ5" s="23">
        <f t="shared" si="214"/>
        <v>13629.92</v>
      </c>
      <c r="GK5" s="23">
        <f t="shared" si="214"/>
        <v>7500.4</v>
      </c>
      <c r="GL5" s="23">
        <f t="shared" ref="GL5:IW5" si="215">SUM(GL6:GL18)</f>
        <v>624.20000000000005</v>
      </c>
      <c r="GM5" s="23">
        <f t="shared" si="215"/>
        <v>0</v>
      </c>
      <c r="GN5" s="23">
        <f t="shared" si="215"/>
        <v>15423.509999999998</v>
      </c>
      <c r="GO5" s="23">
        <f t="shared" si="215"/>
        <v>9861.99</v>
      </c>
      <c r="GP5" s="23">
        <f t="shared" si="215"/>
        <v>9218</v>
      </c>
      <c r="GQ5" s="23">
        <f t="shared" si="215"/>
        <v>18497.400000000001</v>
      </c>
      <c r="GR5" s="23">
        <f t="shared" si="215"/>
        <v>10761</v>
      </c>
      <c r="GS5" s="23">
        <f t="shared" si="215"/>
        <v>5258.0999999999995</v>
      </c>
      <c r="GT5" s="23">
        <f t="shared" si="215"/>
        <v>637</v>
      </c>
      <c r="GU5" s="23">
        <f t="shared" si="215"/>
        <v>11868</v>
      </c>
      <c r="GV5" s="23">
        <f t="shared" si="215"/>
        <v>31711.8</v>
      </c>
      <c r="GW5" s="23">
        <f t="shared" si="215"/>
        <v>570</v>
      </c>
      <c r="GX5" s="23">
        <f t="shared" si="215"/>
        <v>11665</v>
      </c>
      <c r="GY5" s="23">
        <f t="shared" si="215"/>
        <v>12767.7</v>
      </c>
      <c r="GZ5" s="23">
        <f t="shared" si="215"/>
        <v>36811</v>
      </c>
      <c r="HA5" s="23">
        <f t="shared" si="215"/>
        <v>9467.9</v>
      </c>
      <c r="HB5" s="23">
        <f t="shared" si="215"/>
        <v>31.052999999999997</v>
      </c>
      <c r="HC5" s="23">
        <f t="shared" si="215"/>
        <v>7358.1</v>
      </c>
      <c r="HD5" s="23">
        <f t="shared" si="215"/>
        <v>16257.6</v>
      </c>
      <c r="HE5" s="23">
        <f t="shared" si="215"/>
        <v>3100.4</v>
      </c>
      <c r="HF5" s="23">
        <f t="shared" si="215"/>
        <v>17216.2</v>
      </c>
      <c r="HG5" s="23">
        <f t="shared" si="215"/>
        <v>17251.599999999999</v>
      </c>
      <c r="HH5" s="23">
        <f t="shared" si="215"/>
        <v>10360</v>
      </c>
      <c r="HI5" s="23">
        <f t="shared" si="215"/>
        <v>1812.4</v>
      </c>
      <c r="HJ5" s="23">
        <f t="shared" si="215"/>
        <v>234</v>
      </c>
      <c r="HK5" s="23">
        <f t="shared" si="215"/>
        <v>3109.8</v>
      </c>
      <c r="HL5" s="23">
        <f t="shared" si="215"/>
        <v>6682.24</v>
      </c>
      <c r="HM5" s="23">
        <f t="shared" si="215"/>
        <v>22345.480000000003</v>
      </c>
      <c r="HN5" s="23">
        <f t="shared" si="215"/>
        <v>16221.74</v>
      </c>
      <c r="HO5" s="23">
        <f t="shared" si="215"/>
        <v>12317</v>
      </c>
      <c r="HP5" s="23">
        <f t="shared" si="215"/>
        <v>26083</v>
      </c>
      <c r="HQ5" s="23">
        <f t="shared" si="215"/>
        <v>6670.8</v>
      </c>
      <c r="HR5" s="23">
        <f t="shared" si="215"/>
        <v>528.9</v>
      </c>
      <c r="HS5" s="23">
        <f t="shared" si="215"/>
        <v>7098.6</v>
      </c>
      <c r="HT5" s="23">
        <f t="shared" si="215"/>
        <v>5460.6</v>
      </c>
      <c r="HU5" s="23">
        <f t="shared" si="215"/>
        <v>23915.079999999998</v>
      </c>
      <c r="HV5" s="23">
        <f t="shared" si="215"/>
        <v>9495.1</v>
      </c>
      <c r="HW5" s="23">
        <f t="shared" si="215"/>
        <v>28134.1</v>
      </c>
      <c r="HX5" s="23">
        <f t="shared" si="215"/>
        <v>17200</v>
      </c>
      <c r="HY5" s="23">
        <f t="shared" si="215"/>
        <v>5348.8</v>
      </c>
      <c r="HZ5" s="23">
        <f t="shared" si="215"/>
        <v>15705.3</v>
      </c>
      <c r="IA5" s="23">
        <f t="shared" si="215"/>
        <v>0.23799999999999999</v>
      </c>
      <c r="IB5" s="23">
        <f t="shared" si="215"/>
        <v>5019.6000000000004</v>
      </c>
      <c r="IC5" s="23">
        <f t="shared" si="215"/>
        <v>2748.92</v>
      </c>
      <c r="ID5" s="23">
        <f t="shared" si="215"/>
        <v>2267.4</v>
      </c>
      <c r="IE5" s="23">
        <f t="shared" si="215"/>
        <v>5287.2999999999993</v>
      </c>
      <c r="IF5" s="23">
        <f t="shared" si="215"/>
        <v>12105.3</v>
      </c>
      <c r="IG5" s="23">
        <f t="shared" si="215"/>
        <v>3478.7</v>
      </c>
      <c r="IH5" s="23">
        <f t="shared" si="215"/>
        <v>15985.57</v>
      </c>
      <c r="II5" s="23">
        <f t="shared" si="215"/>
        <v>6302.4</v>
      </c>
      <c r="IJ5" s="23">
        <f t="shared" si="215"/>
        <v>3900</v>
      </c>
      <c r="IK5" s="23">
        <f t="shared" si="215"/>
        <v>12959.6</v>
      </c>
      <c r="IL5" s="23">
        <f t="shared" si="215"/>
        <v>23291.399999999998</v>
      </c>
      <c r="IM5" s="23">
        <f t="shared" si="215"/>
        <v>22791.940000000002</v>
      </c>
      <c r="IN5" s="23">
        <f t="shared" si="215"/>
        <v>559.4</v>
      </c>
      <c r="IO5" s="23">
        <f t="shared" si="215"/>
        <v>16098.7</v>
      </c>
      <c r="IP5" s="23">
        <f t="shared" si="215"/>
        <v>5465.5</v>
      </c>
      <c r="IQ5" s="23">
        <f t="shared" si="215"/>
        <v>5444.4</v>
      </c>
      <c r="IR5" s="23">
        <f t="shared" si="215"/>
        <v>1283</v>
      </c>
      <c r="IS5" s="23">
        <f t="shared" si="215"/>
        <v>3182.4</v>
      </c>
      <c r="IT5" s="23">
        <f t="shared" si="215"/>
        <v>3175</v>
      </c>
      <c r="IU5" s="23">
        <f t="shared" si="215"/>
        <v>8194.1</v>
      </c>
      <c r="IV5" s="23">
        <f t="shared" si="215"/>
        <v>8475.2000000000007</v>
      </c>
      <c r="IW5" s="23">
        <f t="shared" si="215"/>
        <v>8278</v>
      </c>
      <c r="IX5" s="23">
        <f t="shared" ref="IX5:KB5" si="216">SUM(IX6:IX18)</f>
        <v>3149.4</v>
      </c>
      <c r="IY5" s="23">
        <f t="shared" si="216"/>
        <v>110.32</v>
      </c>
      <c r="IZ5" s="23">
        <f t="shared" si="216"/>
        <v>0</v>
      </c>
      <c r="JA5" s="23">
        <f t="shared" si="216"/>
        <v>14811.199999999999</v>
      </c>
      <c r="JB5" s="23">
        <f t="shared" si="216"/>
        <v>15422.92</v>
      </c>
      <c r="JC5" s="23">
        <f t="shared" si="216"/>
        <v>16348.1</v>
      </c>
      <c r="JD5" s="23">
        <f t="shared" si="216"/>
        <v>5396.9</v>
      </c>
      <c r="JE5" s="23">
        <f t="shared" si="216"/>
        <v>11022</v>
      </c>
      <c r="JF5" s="23">
        <f t="shared" si="216"/>
        <v>11991.4</v>
      </c>
      <c r="JG5" s="23">
        <f t="shared" si="216"/>
        <v>5156.7</v>
      </c>
      <c r="JH5" s="23">
        <f t="shared" si="216"/>
        <v>31416.799999999999</v>
      </c>
      <c r="JI5" s="23">
        <f t="shared" si="216"/>
        <v>9378.4</v>
      </c>
      <c r="JJ5" s="23">
        <f t="shared" si="216"/>
        <v>245</v>
      </c>
      <c r="JK5" s="23">
        <f t="shared" si="216"/>
        <v>1980</v>
      </c>
      <c r="JL5" s="23">
        <f t="shared" si="216"/>
        <v>2868.1000000000004</v>
      </c>
      <c r="JM5" s="23">
        <f t="shared" si="216"/>
        <v>11325.5</v>
      </c>
      <c r="JN5" s="23">
        <f t="shared" si="216"/>
        <v>813.6</v>
      </c>
      <c r="JO5" s="23">
        <f t="shared" si="216"/>
        <v>26038</v>
      </c>
      <c r="JP5" s="23">
        <f t="shared" si="216"/>
        <v>23384.199999999997</v>
      </c>
      <c r="JQ5" s="23">
        <f t="shared" si="216"/>
        <v>19467.5</v>
      </c>
      <c r="JR5" s="23">
        <f t="shared" si="216"/>
        <v>12471.2</v>
      </c>
      <c r="JS5" s="23">
        <f t="shared" si="216"/>
        <v>2529.6</v>
      </c>
      <c r="JT5" s="23">
        <f t="shared" si="216"/>
        <v>6817.4</v>
      </c>
      <c r="JU5" s="23">
        <f t="shared" si="216"/>
        <v>29993.599999999999</v>
      </c>
      <c r="JV5" s="23">
        <f t="shared" si="216"/>
        <v>9261</v>
      </c>
      <c r="JW5" s="23">
        <f t="shared" si="216"/>
        <v>9.8000000000000007</v>
      </c>
      <c r="JX5" s="23">
        <f t="shared" si="216"/>
        <v>3556.3999999999996</v>
      </c>
      <c r="JY5" s="23">
        <f t="shared" si="216"/>
        <v>12573.779999999999</v>
      </c>
      <c r="JZ5" s="23">
        <f t="shared" si="216"/>
        <v>3405.3</v>
      </c>
      <c r="KA5" s="23">
        <f t="shared" si="216"/>
        <v>62085</v>
      </c>
      <c r="KB5" s="23">
        <f t="shared" si="216"/>
        <v>977572.9</v>
      </c>
      <c r="KC5" s="23">
        <f t="shared" ref="KC5" si="217">SUM(KC6:KC18)</f>
        <v>25.380000000000003</v>
      </c>
    </row>
    <row r="6" spans="1:297" ht="12" customHeight="1" thickBot="1" x14ac:dyDescent="0.25">
      <c r="A6" s="57" t="s">
        <v>298</v>
      </c>
      <c r="B6" s="58"/>
      <c r="C6" s="25">
        <v>766059.4</v>
      </c>
      <c r="D6" s="25"/>
      <c r="E6" s="25">
        <v>22</v>
      </c>
      <c r="F6" s="25"/>
      <c r="G6" s="25">
        <v>22.5</v>
      </c>
      <c r="H6" s="25">
        <v>10</v>
      </c>
      <c r="I6" s="25">
        <v>2717.4</v>
      </c>
      <c r="J6" s="25"/>
      <c r="K6" s="25"/>
      <c r="L6" s="25">
        <v>3966.5</v>
      </c>
      <c r="M6" s="25">
        <v>424.7</v>
      </c>
      <c r="N6" s="26"/>
      <c r="O6" s="26"/>
      <c r="P6" s="26"/>
      <c r="Q6" s="26"/>
      <c r="R6" s="26">
        <v>42531.1</v>
      </c>
      <c r="S6" s="26">
        <v>4838.83</v>
      </c>
      <c r="T6" s="26"/>
      <c r="U6" s="26"/>
      <c r="V6" s="25"/>
      <c r="W6" s="25">
        <v>20810.900000000001</v>
      </c>
      <c r="X6" s="25">
        <v>0.6</v>
      </c>
      <c r="Y6" s="25">
        <v>40.799999999999997</v>
      </c>
      <c r="Z6" s="25">
        <v>84102</v>
      </c>
      <c r="AA6" s="25">
        <v>5434.8</v>
      </c>
      <c r="AB6" s="25"/>
      <c r="AC6" s="25">
        <v>162</v>
      </c>
      <c r="AD6" s="26"/>
      <c r="AE6" s="26"/>
      <c r="AF6" s="26">
        <v>2006.5</v>
      </c>
      <c r="AG6" s="26"/>
      <c r="AH6" s="26"/>
      <c r="AI6" s="26"/>
      <c r="AJ6" s="26"/>
      <c r="AK6" s="26"/>
      <c r="AL6" s="26">
        <v>14529802.199999999</v>
      </c>
      <c r="AM6" s="26">
        <v>278048.46000000002</v>
      </c>
      <c r="AN6" s="26">
        <v>11063.3</v>
      </c>
      <c r="AO6" s="26"/>
      <c r="AP6" s="26"/>
      <c r="AQ6" s="26">
        <v>381.62</v>
      </c>
      <c r="AR6" s="26">
        <v>100.1</v>
      </c>
      <c r="AS6" s="26"/>
      <c r="AT6" s="26"/>
      <c r="AU6" s="26">
        <v>14000</v>
      </c>
      <c r="AV6" s="26">
        <v>5840965.46</v>
      </c>
      <c r="AW6" s="26">
        <v>1311</v>
      </c>
      <c r="AX6" s="26"/>
      <c r="AY6" s="26">
        <v>210</v>
      </c>
      <c r="AZ6" s="26">
        <v>14919.2</v>
      </c>
      <c r="BA6" s="26"/>
      <c r="BB6" s="26">
        <v>133.5</v>
      </c>
      <c r="BC6" s="26"/>
      <c r="BD6" s="26">
        <v>56</v>
      </c>
      <c r="BE6" s="26"/>
      <c r="BF6" s="26">
        <v>900</v>
      </c>
      <c r="BG6" s="26">
        <v>924.9</v>
      </c>
      <c r="BH6" s="26"/>
      <c r="BI6" s="26"/>
      <c r="BJ6" s="26"/>
      <c r="BK6" s="26"/>
      <c r="BL6" s="26"/>
      <c r="BM6" s="26">
        <v>1800</v>
      </c>
      <c r="BN6" s="26"/>
      <c r="BO6" s="26"/>
      <c r="BP6" s="26"/>
      <c r="BQ6" s="26">
        <v>5271.2</v>
      </c>
      <c r="BR6" s="26">
        <v>1199.0999999999999</v>
      </c>
      <c r="BS6" s="26">
        <v>168435.5</v>
      </c>
      <c r="BT6" s="26">
        <v>693</v>
      </c>
      <c r="BU6" s="26"/>
      <c r="BV6" s="26">
        <v>56</v>
      </c>
      <c r="BW6" s="26">
        <v>1855</v>
      </c>
      <c r="BX6" s="26"/>
      <c r="BY6" s="26">
        <v>6.4</v>
      </c>
      <c r="BZ6" s="26">
        <v>130</v>
      </c>
      <c r="CA6" s="26">
        <v>20</v>
      </c>
      <c r="CB6" s="26">
        <v>537.70000000000005</v>
      </c>
      <c r="CC6" s="26">
        <v>1400</v>
      </c>
      <c r="CD6" s="26">
        <v>37.6</v>
      </c>
      <c r="CE6" s="26">
        <v>133614.29999999999</v>
      </c>
      <c r="CF6" s="26"/>
      <c r="CG6" s="26"/>
      <c r="CH6" s="26">
        <v>22586.1</v>
      </c>
      <c r="CI6" s="26"/>
      <c r="CJ6" s="26">
        <v>395</v>
      </c>
      <c r="CK6" s="26"/>
      <c r="CL6" s="26">
        <v>510.7</v>
      </c>
      <c r="CM6" s="26"/>
      <c r="CN6" s="26">
        <v>400</v>
      </c>
      <c r="CO6" s="26">
        <v>3400</v>
      </c>
      <c r="CP6" s="26"/>
      <c r="CQ6" s="26">
        <v>400</v>
      </c>
      <c r="CR6" s="26">
        <v>343556.7</v>
      </c>
      <c r="CS6" s="26"/>
      <c r="CT6" s="26">
        <v>10</v>
      </c>
      <c r="CU6" s="26">
        <v>14000</v>
      </c>
      <c r="CV6" s="26">
        <v>2429919</v>
      </c>
      <c r="CW6" s="26">
        <v>6000</v>
      </c>
      <c r="CX6" s="26">
        <v>96695.5</v>
      </c>
      <c r="CY6" s="26">
        <v>14479.6</v>
      </c>
      <c r="CZ6" s="26"/>
      <c r="DA6" s="26">
        <v>3000</v>
      </c>
      <c r="DB6" s="26">
        <v>5163.3</v>
      </c>
      <c r="DC6" s="26"/>
      <c r="DD6" s="26">
        <v>262184.40000000002</v>
      </c>
      <c r="DE6" s="26"/>
      <c r="DF6" s="26">
        <v>20332.400000000001</v>
      </c>
      <c r="DG6" s="26"/>
      <c r="DH6" s="26">
        <v>58020</v>
      </c>
      <c r="DI6" s="26">
        <v>6797.6</v>
      </c>
      <c r="DJ6" s="26">
        <v>66719.199999999997</v>
      </c>
      <c r="DK6" s="26">
        <v>51624</v>
      </c>
      <c r="DL6" s="26">
        <v>10.6</v>
      </c>
      <c r="DM6" s="26"/>
      <c r="DN6" s="26"/>
      <c r="DO6" s="26">
        <v>55107.6</v>
      </c>
      <c r="DP6" s="26"/>
      <c r="DQ6" s="26">
        <v>642.9</v>
      </c>
      <c r="DR6" s="26"/>
      <c r="DS6" s="26">
        <v>83151</v>
      </c>
      <c r="DT6" s="26">
        <v>83086.399999999994</v>
      </c>
      <c r="DU6" s="26">
        <v>3764.6</v>
      </c>
      <c r="DV6" s="26">
        <v>12727781.5</v>
      </c>
      <c r="DW6" s="26">
        <v>3624856.2</v>
      </c>
      <c r="DX6" s="26"/>
      <c r="DY6" s="26"/>
      <c r="DZ6" s="26">
        <v>1841.3</v>
      </c>
      <c r="EA6" s="26">
        <v>18982.3</v>
      </c>
      <c r="EB6" s="26"/>
      <c r="EC6" s="26"/>
      <c r="ED6" s="26"/>
      <c r="EE6" s="26"/>
      <c r="EF6" s="26"/>
      <c r="EG6" s="26">
        <v>5946.1</v>
      </c>
      <c r="EH6" s="26"/>
      <c r="EI6" s="26"/>
      <c r="EJ6" s="26">
        <v>50</v>
      </c>
      <c r="EK6" s="26">
        <v>1514.9</v>
      </c>
      <c r="EL6" s="26">
        <v>380.7</v>
      </c>
      <c r="EM6" s="26">
        <v>8632.2999999999993</v>
      </c>
      <c r="EN6" s="26">
        <v>15</v>
      </c>
      <c r="EO6" s="26">
        <v>19763</v>
      </c>
      <c r="EP6" s="26"/>
      <c r="EQ6" s="26"/>
      <c r="ER6" s="26">
        <v>385100</v>
      </c>
      <c r="ES6" s="26"/>
      <c r="ET6" s="26">
        <v>55209.2</v>
      </c>
      <c r="EU6" s="26">
        <v>350.3</v>
      </c>
      <c r="EV6" s="26">
        <v>13888.9</v>
      </c>
      <c r="EW6" s="26">
        <v>410</v>
      </c>
      <c r="EX6" s="26">
        <v>243561.4</v>
      </c>
      <c r="EY6" s="26"/>
      <c r="EZ6" s="26">
        <v>2581.8000000000002</v>
      </c>
      <c r="FA6" s="26"/>
      <c r="FB6" s="26">
        <v>212367.8</v>
      </c>
      <c r="FC6" s="26">
        <v>9803891.5999999996</v>
      </c>
      <c r="FD6" s="26"/>
      <c r="FE6" s="26">
        <v>89683.9</v>
      </c>
      <c r="FF6" s="26"/>
      <c r="FG6" s="26">
        <v>3806860.8</v>
      </c>
      <c r="FH6" s="26"/>
      <c r="FI6" s="26">
        <v>277560.2</v>
      </c>
      <c r="FJ6" s="26">
        <v>3227784.7</v>
      </c>
      <c r="FK6" s="26"/>
      <c r="FL6" s="26">
        <v>52263.6</v>
      </c>
      <c r="FM6" s="26">
        <v>5.7</v>
      </c>
      <c r="FN6" s="26">
        <v>804985</v>
      </c>
      <c r="FO6" s="26">
        <v>39761200</v>
      </c>
      <c r="FP6" s="26">
        <v>26344.7</v>
      </c>
      <c r="FQ6" s="26">
        <v>296179.40000000002</v>
      </c>
      <c r="FR6" s="26">
        <v>98801.9</v>
      </c>
      <c r="FS6" s="26">
        <v>200</v>
      </c>
      <c r="FT6" s="26"/>
      <c r="FU6" s="26">
        <v>111197780</v>
      </c>
      <c r="FV6" s="26">
        <v>3600</v>
      </c>
      <c r="FW6" s="26">
        <v>28428393</v>
      </c>
      <c r="FX6" s="26"/>
      <c r="FY6" s="26">
        <v>50</v>
      </c>
      <c r="FZ6" s="26">
        <v>2231.6999999999998</v>
      </c>
      <c r="GA6" s="26"/>
      <c r="GB6" s="26">
        <v>1464.2</v>
      </c>
      <c r="GC6" s="26">
        <v>37348.699999999997</v>
      </c>
      <c r="GD6" s="26"/>
      <c r="GE6" s="26"/>
      <c r="GF6" s="26"/>
      <c r="GG6" s="26">
        <v>8449</v>
      </c>
      <c r="GH6" s="26">
        <v>1550</v>
      </c>
      <c r="GI6" s="26"/>
      <c r="GJ6" s="26">
        <v>160</v>
      </c>
      <c r="GK6" s="26">
        <v>4571.5</v>
      </c>
      <c r="GL6" s="26"/>
      <c r="GM6" s="26"/>
      <c r="GN6" s="26"/>
      <c r="GO6" s="26"/>
      <c r="GP6" s="26">
        <v>767</v>
      </c>
      <c r="GQ6" s="26"/>
      <c r="GR6" s="26">
        <v>9522.1</v>
      </c>
      <c r="GS6" s="26">
        <v>1333.5</v>
      </c>
      <c r="GT6" s="26"/>
      <c r="GU6" s="26"/>
      <c r="GV6" s="26">
        <v>3425.4</v>
      </c>
      <c r="GW6" s="26">
        <v>200</v>
      </c>
      <c r="GX6" s="26"/>
      <c r="GY6" s="26">
        <v>20.170000000000002</v>
      </c>
      <c r="GZ6" s="26"/>
      <c r="HA6" s="26"/>
      <c r="HB6" s="26">
        <v>6.3</v>
      </c>
      <c r="HC6" s="26"/>
      <c r="HD6" s="26"/>
      <c r="HE6" s="26"/>
      <c r="HF6" s="26">
        <v>2100</v>
      </c>
      <c r="HG6" s="26"/>
      <c r="HH6" s="26"/>
      <c r="HI6" s="26"/>
      <c r="HJ6" s="26"/>
      <c r="HK6" s="26"/>
      <c r="HL6" s="26"/>
      <c r="HM6" s="26">
        <v>14.06</v>
      </c>
      <c r="HN6" s="26"/>
      <c r="HO6" s="26">
        <v>10</v>
      </c>
      <c r="HP6" s="26"/>
      <c r="HQ6" s="26">
        <v>0.4</v>
      </c>
      <c r="HR6" s="26"/>
      <c r="HS6" s="26"/>
      <c r="HT6" s="26"/>
      <c r="HU6" s="26"/>
      <c r="HV6" s="26">
        <v>1500</v>
      </c>
      <c r="HW6" s="26">
        <v>2199</v>
      </c>
      <c r="HX6" s="26">
        <v>1100</v>
      </c>
      <c r="HY6" s="26"/>
      <c r="HZ6" s="26"/>
      <c r="IA6" s="26"/>
      <c r="IB6" s="26"/>
      <c r="IC6" s="26"/>
      <c r="ID6" s="26"/>
      <c r="IE6" s="26">
        <v>323.2</v>
      </c>
      <c r="IF6" s="26">
        <v>248.9</v>
      </c>
      <c r="IG6" s="26">
        <v>750</v>
      </c>
      <c r="IH6" s="26"/>
      <c r="II6" s="26"/>
      <c r="IJ6" s="26"/>
      <c r="IK6" s="26"/>
      <c r="IL6" s="26">
        <v>558.79999999999995</v>
      </c>
      <c r="IM6" s="26">
        <v>32.130000000000003</v>
      </c>
      <c r="IN6" s="26"/>
      <c r="IO6" s="26"/>
      <c r="IP6" s="26"/>
      <c r="IQ6" s="26"/>
      <c r="IR6" s="26">
        <v>12.3</v>
      </c>
      <c r="IS6" s="26">
        <v>3182.4</v>
      </c>
      <c r="IT6" s="26"/>
      <c r="IU6" s="26"/>
      <c r="IV6" s="26"/>
      <c r="IW6" s="26"/>
      <c r="IX6" s="26"/>
      <c r="IY6" s="26"/>
      <c r="IZ6" s="26"/>
      <c r="JA6" s="26">
        <v>1095.0999999999999</v>
      </c>
      <c r="JB6" s="26">
        <v>313</v>
      </c>
      <c r="JC6" s="26"/>
      <c r="JD6" s="26"/>
      <c r="JE6" s="26"/>
      <c r="JF6" s="26"/>
      <c r="JG6" s="26">
        <v>244.6</v>
      </c>
      <c r="JH6" s="26">
        <v>4150</v>
      </c>
      <c r="JI6" s="26">
        <v>2072.8000000000002</v>
      </c>
      <c r="JJ6" s="26"/>
      <c r="JK6" s="26">
        <v>450</v>
      </c>
      <c r="JL6" s="26">
        <v>63.6</v>
      </c>
      <c r="JM6" s="26"/>
      <c r="JN6" s="26"/>
      <c r="JO6" s="26"/>
      <c r="JP6" s="26"/>
      <c r="JQ6" s="26"/>
      <c r="JR6" s="26"/>
      <c r="JS6" s="26">
        <v>51.9</v>
      </c>
      <c r="JT6" s="26">
        <v>100</v>
      </c>
      <c r="JU6" s="26"/>
      <c r="JV6" s="26"/>
      <c r="JW6" s="26"/>
      <c r="JX6" s="26">
        <v>141.69999999999999</v>
      </c>
      <c r="JY6" s="26"/>
      <c r="JZ6" s="26"/>
      <c r="KA6" s="26"/>
      <c r="KB6" s="26">
        <v>84890.3</v>
      </c>
      <c r="KC6" s="26">
        <v>10</v>
      </c>
    </row>
    <row r="7" spans="1:297" ht="12.75" thickBot="1" x14ac:dyDescent="0.25">
      <c r="A7" s="57" t="s">
        <v>3</v>
      </c>
      <c r="B7" s="58"/>
      <c r="C7" s="25"/>
      <c r="D7" s="25"/>
      <c r="E7" s="25">
        <v>21805.3</v>
      </c>
      <c r="F7" s="25"/>
      <c r="G7" s="25"/>
      <c r="H7" s="25">
        <v>21084.32</v>
      </c>
      <c r="I7" s="25"/>
      <c r="J7" s="25"/>
      <c r="K7" s="25"/>
      <c r="L7" s="25">
        <v>7232.5</v>
      </c>
      <c r="M7" s="25"/>
      <c r="N7" s="26"/>
      <c r="O7" s="26"/>
      <c r="P7" s="26"/>
      <c r="Q7" s="26"/>
      <c r="R7" s="26"/>
      <c r="S7" s="26"/>
      <c r="T7" s="26"/>
      <c r="U7" s="26">
        <v>3094</v>
      </c>
      <c r="V7" s="25"/>
      <c r="W7" s="25">
        <v>80.099999999999994</v>
      </c>
      <c r="X7" s="25"/>
      <c r="Y7" s="25"/>
      <c r="Z7" s="25">
        <v>21632.5</v>
      </c>
      <c r="AA7" s="25">
        <v>18678.2</v>
      </c>
      <c r="AB7" s="25"/>
      <c r="AC7" s="25"/>
      <c r="AD7" s="26"/>
      <c r="AE7" s="26"/>
      <c r="AF7" s="26"/>
      <c r="AG7" s="26"/>
      <c r="AH7" s="26"/>
      <c r="AI7" s="26"/>
      <c r="AJ7" s="26"/>
      <c r="AK7" s="26"/>
      <c r="AL7" s="26">
        <v>1402017.3</v>
      </c>
      <c r="AM7" s="26"/>
      <c r="AN7" s="26"/>
      <c r="AO7" s="26"/>
      <c r="AP7" s="26"/>
      <c r="AQ7" s="26"/>
      <c r="AR7" s="26"/>
      <c r="AS7" s="26"/>
      <c r="AT7" s="26"/>
      <c r="AU7" s="26"/>
      <c r="AV7" s="26"/>
      <c r="AW7" s="26"/>
      <c r="AX7" s="26"/>
      <c r="AY7" s="26"/>
      <c r="AZ7" s="26"/>
      <c r="BA7" s="26"/>
      <c r="BB7" s="26">
        <v>142780.9</v>
      </c>
      <c r="BC7" s="26"/>
      <c r="BD7" s="26"/>
      <c r="BE7" s="26"/>
      <c r="BF7" s="26"/>
      <c r="BG7" s="26"/>
      <c r="BH7" s="26"/>
      <c r="BI7" s="26"/>
      <c r="BJ7" s="26"/>
      <c r="BK7" s="26"/>
      <c r="BL7" s="26"/>
      <c r="BM7" s="26"/>
      <c r="BN7" s="26"/>
      <c r="BO7" s="26"/>
      <c r="BP7" s="26"/>
      <c r="BQ7" s="26"/>
      <c r="BR7" s="26"/>
      <c r="BS7" s="26">
        <v>305437</v>
      </c>
      <c r="BT7" s="26"/>
      <c r="BU7" s="26"/>
      <c r="BV7" s="26"/>
      <c r="BW7" s="26">
        <v>12191.7</v>
      </c>
      <c r="BX7" s="26"/>
      <c r="BY7" s="26"/>
      <c r="BZ7" s="26"/>
      <c r="CA7" s="26"/>
      <c r="CB7" s="26">
        <v>34775</v>
      </c>
      <c r="CC7" s="26"/>
      <c r="CD7" s="26"/>
      <c r="CE7" s="26"/>
      <c r="CF7" s="26"/>
      <c r="CG7" s="26"/>
      <c r="CH7" s="26"/>
      <c r="CI7" s="26"/>
      <c r="CJ7" s="26">
        <v>418.8</v>
      </c>
      <c r="CK7" s="26">
        <v>4041.7</v>
      </c>
      <c r="CL7" s="26"/>
      <c r="CM7" s="26"/>
      <c r="CN7" s="26">
        <v>2242</v>
      </c>
      <c r="CO7" s="26">
        <v>23051.88</v>
      </c>
      <c r="CP7" s="26"/>
      <c r="CQ7" s="26"/>
      <c r="CR7" s="26">
        <v>6404.01</v>
      </c>
      <c r="CS7" s="26"/>
      <c r="CT7" s="26"/>
      <c r="CU7" s="26"/>
      <c r="CV7" s="26">
        <v>157140.9</v>
      </c>
      <c r="CW7" s="26"/>
      <c r="CX7" s="26"/>
      <c r="CY7" s="26"/>
      <c r="CZ7" s="26"/>
      <c r="DA7" s="26"/>
      <c r="DB7" s="26"/>
      <c r="DC7" s="26"/>
      <c r="DD7" s="26"/>
      <c r="DE7" s="26"/>
      <c r="DF7" s="26"/>
      <c r="DG7" s="26"/>
      <c r="DH7" s="26">
        <v>13236.5</v>
      </c>
      <c r="DI7" s="26"/>
      <c r="DJ7" s="26">
        <v>60714.5</v>
      </c>
      <c r="DK7" s="26">
        <v>333.26</v>
      </c>
      <c r="DL7" s="26"/>
      <c r="DM7" s="26">
        <v>185973.1</v>
      </c>
      <c r="DN7" s="26"/>
      <c r="DO7" s="26">
        <v>81.8</v>
      </c>
      <c r="DP7" s="26"/>
      <c r="DQ7" s="26"/>
      <c r="DR7" s="26"/>
      <c r="DS7" s="26"/>
      <c r="DT7" s="26"/>
      <c r="DU7" s="26"/>
      <c r="DV7" s="26">
        <v>689329.2</v>
      </c>
      <c r="DW7" s="26">
        <v>2953.6</v>
      </c>
      <c r="DX7" s="26"/>
      <c r="DY7" s="26"/>
      <c r="DZ7" s="26">
        <v>2446.1999999999998</v>
      </c>
      <c r="EA7" s="26">
        <v>6466.9</v>
      </c>
      <c r="EB7" s="26"/>
      <c r="EC7" s="26"/>
      <c r="ED7" s="26"/>
      <c r="EE7" s="26"/>
      <c r="EF7" s="26"/>
      <c r="EG7" s="26"/>
      <c r="EH7" s="26"/>
      <c r="EI7" s="26"/>
      <c r="EJ7" s="26"/>
      <c r="EK7" s="26"/>
      <c r="EL7" s="26"/>
      <c r="EM7" s="26">
        <v>8509.5</v>
      </c>
      <c r="EN7" s="26"/>
      <c r="EO7" s="26"/>
      <c r="EP7" s="26"/>
      <c r="EQ7" s="26"/>
      <c r="ER7" s="26">
        <v>26614.3</v>
      </c>
      <c r="ES7" s="26">
        <v>5328</v>
      </c>
      <c r="ET7" s="26"/>
      <c r="EU7" s="26"/>
      <c r="EV7" s="26"/>
      <c r="EW7" s="26"/>
      <c r="EX7" s="26"/>
      <c r="EY7" s="26">
        <v>3127.4</v>
      </c>
      <c r="EZ7" s="26">
        <v>7800</v>
      </c>
      <c r="FA7" s="26"/>
      <c r="FB7" s="26"/>
      <c r="FC7" s="26">
        <v>209483.5</v>
      </c>
      <c r="FD7" s="26"/>
      <c r="FE7" s="26"/>
      <c r="FF7" s="26"/>
      <c r="FG7" s="26">
        <v>3445880</v>
      </c>
      <c r="FH7" s="26">
        <v>9364.7999999999993</v>
      </c>
      <c r="FI7" s="26"/>
      <c r="FJ7" s="26">
        <v>396958.6</v>
      </c>
      <c r="FK7" s="26">
        <v>56669.599999999999</v>
      </c>
      <c r="FL7" s="26">
        <v>59639.4</v>
      </c>
      <c r="FM7" s="26"/>
      <c r="FN7" s="26">
        <v>80386</v>
      </c>
      <c r="FO7" s="26"/>
      <c r="FP7" s="26">
        <v>399326.4</v>
      </c>
      <c r="FQ7" s="26">
        <v>8547.1</v>
      </c>
      <c r="FR7" s="26">
        <v>23408.799999999999</v>
      </c>
      <c r="FS7" s="26">
        <v>217179.3</v>
      </c>
      <c r="FT7" s="26">
        <v>28425.3</v>
      </c>
      <c r="FU7" s="26">
        <v>24669812.600000001</v>
      </c>
      <c r="FV7" s="26">
        <v>51654.5</v>
      </c>
      <c r="FW7" s="26">
        <v>5831850</v>
      </c>
      <c r="FX7" s="26"/>
      <c r="FY7" s="26"/>
      <c r="FZ7" s="26"/>
      <c r="GA7" s="26"/>
      <c r="GB7" s="26"/>
      <c r="GC7" s="26"/>
      <c r="GD7" s="26"/>
      <c r="GE7" s="26"/>
      <c r="GF7" s="26"/>
      <c r="GG7" s="26">
        <v>1755.7</v>
      </c>
      <c r="GH7" s="26">
        <v>14262</v>
      </c>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v>1497.88</v>
      </c>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26"/>
      <c r="JR7" s="26">
        <v>4960.8999999999996</v>
      </c>
      <c r="JS7" s="26"/>
      <c r="JT7" s="26"/>
      <c r="JU7" s="26"/>
      <c r="JV7" s="26"/>
      <c r="JW7" s="26"/>
      <c r="JX7" s="26">
        <v>465</v>
      </c>
      <c r="JY7" s="26"/>
      <c r="JZ7" s="26"/>
      <c r="KA7" s="26"/>
      <c r="KB7" s="26"/>
      <c r="KC7" s="26"/>
    </row>
    <row r="8" spans="1:297" ht="12.75" thickBot="1" x14ac:dyDescent="0.25">
      <c r="A8" s="57" t="s">
        <v>10</v>
      </c>
      <c r="B8" s="58"/>
      <c r="C8" s="25">
        <v>3236.4</v>
      </c>
      <c r="D8" s="25"/>
      <c r="E8" s="25"/>
      <c r="F8" s="25"/>
      <c r="G8" s="25"/>
      <c r="H8" s="25"/>
      <c r="I8" s="25"/>
      <c r="J8" s="25"/>
      <c r="K8" s="25"/>
      <c r="L8" s="25">
        <v>15188.3</v>
      </c>
      <c r="M8" s="25">
        <v>5440</v>
      </c>
      <c r="N8" s="26"/>
      <c r="O8" s="26"/>
      <c r="P8" s="26"/>
      <c r="Q8" s="26"/>
      <c r="R8" s="26">
        <v>187245</v>
      </c>
      <c r="S8" s="26"/>
      <c r="T8" s="26"/>
      <c r="U8" s="26"/>
      <c r="V8" s="25"/>
      <c r="W8" s="25">
        <v>243.8</v>
      </c>
      <c r="X8" s="25">
        <v>0.6</v>
      </c>
      <c r="Y8" s="25"/>
      <c r="Z8" s="25">
        <v>9872.7999999999993</v>
      </c>
      <c r="AA8" s="25">
        <v>114200</v>
      </c>
      <c r="AB8" s="25">
        <v>2200000</v>
      </c>
      <c r="AC8" s="25"/>
      <c r="AD8" s="26">
        <v>99837.4</v>
      </c>
      <c r="AE8" s="26"/>
      <c r="AF8" s="26">
        <v>15338.4</v>
      </c>
      <c r="AG8" s="26"/>
      <c r="AH8" s="26"/>
      <c r="AI8" s="26"/>
      <c r="AJ8" s="26"/>
      <c r="AK8" s="26"/>
      <c r="AL8" s="26">
        <v>2944236.4</v>
      </c>
      <c r="AM8" s="26">
        <v>66813.100000000006</v>
      </c>
      <c r="AN8" s="26"/>
      <c r="AO8" s="26"/>
      <c r="AP8" s="26"/>
      <c r="AQ8" s="26"/>
      <c r="AR8" s="26"/>
      <c r="AS8" s="26"/>
      <c r="AT8" s="26">
        <v>14545.5</v>
      </c>
      <c r="AU8" s="26">
        <v>26100</v>
      </c>
      <c r="AV8" s="26">
        <v>1039801</v>
      </c>
      <c r="AW8" s="26">
        <v>0.9</v>
      </c>
      <c r="AX8" s="26"/>
      <c r="AY8" s="26"/>
      <c r="AZ8" s="26"/>
      <c r="BA8" s="26"/>
      <c r="BB8" s="26">
        <v>332909</v>
      </c>
      <c r="BC8" s="26"/>
      <c r="BD8" s="26"/>
      <c r="BE8" s="26"/>
      <c r="BF8" s="26"/>
      <c r="BG8" s="26">
        <v>274.5</v>
      </c>
      <c r="BH8" s="26"/>
      <c r="BI8" s="26"/>
      <c r="BJ8" s="26"/>
      <c r="BK8" s="26"/>
      <c r="BL8" s="26"/>
      <c r="BM8" s="26"/>
      <c r="BN8" s="26"/>
      <c r="BO8" s="26"/>
      <c r="BP8" s="26"/>
      <c r="BQ8" s="26"/>
      <c r="BR8" s="26">
        <v>20000</v>
      </c>
      <c r="BS8" s="26">
        <v>610874.1</v>
      </c>
      <c r="BT8" s="26"/>
      <c r="BU8" s="26"/>
      <c r="BV8" s="26"/>
      <c r="BW8" s="26">
        <v>60475.8</v>
      </c>
      <c r="BX8" s="26"/>
      <c r="BY8" s="26"/>
      <c r="BZ8" s="26"/>
      <c r="CA8" s="26"/>
      <c r="CB8" s="26">
        <v>55411.8</v>
      </c>
      <c r="CC8" s="26"/>
      <c r="CD8" s="26"/>
      <c r="CE8" s="26"/>
      <c r="CF8" s="26"/>
      <c r="CG8" s="26"/>
      <c r="CH8" s="26"/>
      <c r="CI8" s="26"/>
      <c r="CJ8" s="26">
        <v>5580.2</v>
      </c>
      <c r="CK8" s="26">
        <v>8428.7999999999993</v>
      </c>
      <c r="CL8" s="26"/>
      <c r="CM8" s="26">
        <v>5607.71</v>
      </c>
      <c r="CN8" s="26">
        <v>4859</v>
      </c>
      <c r="CO8" s="26">
        <v>50384.75</v>
      </c>
      <c r="CP8" s="26"/>
      <c r="CQ8" s="26"/>
      <c r="CR8" s="26"/>
      <c r="CS8" s="26">
        <v>238104.7</v>
      </c>
      <c r="CT8" s="26"/>
      <c r="CU8" s="26">
        <v>53346.6</v>
      </c>
      <c r="CV8" s="26">
        <v>1503864.4</v>
      </c>
      <c r="CW8" s="26"/>
      <c r="CX8" s="26"/>
      <c r="CY8" s="26">
        <v>6606.5</v>
      </c>
      <c r="CZ8" s="26"/>
      <c r="DA8" s="26"/>
      <c r="DB8" s="26">
        <v>34645.199999999997</v>
      </c>
      <c r="DC8" s="26"/>
      <c r="DD8" s="26"/>
      <c r="DE8" s="26"/>
      <c r="DF8" s="26"/>
      <c r="DG8" s="26"/>
      <c r="DH8" s="26"/>
      <c r="DI8" s="26">
        <v>35910</v>
      </c>
      <c r="DJ8" s="26">
        <v>178011203</v>
      </c>
      <c r="DK8" s="26"/>
      <c r="DL8" s="26"/>
      <c r="DM8" s="26"/>
      <c r="DN8" s="26"/>
      <c r="DO8" s="26">
        <v>426911.8</v>
      </c>
      <c r="DP8" s="26"/>
      <c r="DQ8" s="26">
        <v>289637</v>
      </c>
      <c r="DR8" s="26">
        <v>33510</v>
      </c>
      <c r="DS8" s="26">
        <v>34331.800000000003</v>
      </c>
      <c r="DT8" s="26"/>
      <c r="DU8" s="26"/>
      <c r="DV8" s="26">
        <v>1481999.8</v>
      </c>
      <c r="DW8" s="26">
        <v>60855.1</v>
      </c>
      <c r="DX8" s="26">
        <v>11994.24</v>
      </c>
      <c r="DY8" s="26"/>
      <c r="DZ8" s="26">
        <v>5137</v>
      </c>
      <c r="EA8" s="26">
        <v>130415.3</v>
      </c>
      <c r="EB8" s="26"/>
      <c r="EC8" s="26"/>
      <c r="ED8" s="26"/>
      <c r="EE8" s="26"/>
      <c r="EF8" s="26">
        <v>29594.2</v>
      </c>
      <c r="EG8" s="26"/>
      <c r="EH8" s="26">
        <v>9659.7000000000007</v>
      </c>
      <c r="EI8" s="26"/>
      <c r="EJ8" s="26"/>
      <c r="EK8" s="26">
        <v>26034.6</v>
      </c>
      <c r="EL8" s="26"/>
      <c r="EM8" s="26">
        <v>17869.900000000001</v>
      </c>
      <c r="EN8" s="26"/>
      <c r="EO8" s="26">
        <v>2460.4</v>
      </c>
      <c r="EP8" s="26"/>
      <c r="EQ8" s="26"/>
      <c r="ER8" s="26">
        <v>525883.6</v>
      </c>
      <c r="ES8" s="26"/>
      <c r="ET8" s="26">
        <v>13504.2</v>
      </c>
      <c r="EU8" s="26"/>
      <c r="EV8" s="26">
        <v>43441.7</v>
      </c>
      <c r="EW8" s="26">
        <v>11680</v>
      </c>
      <c r="EX8" s="26">
        <v>6406.6</v>
      </c>
      <c r="EY8" s="26">
        <v>6545.5</v>
      </c>
      <c r="EZ8" s="26">
        <v>108592.1</v>
      </c>
      <c r="FA8" s="26"/>
      <c r="FB8" s="26">
        <v>2165824.1</v>
      </c>
      <c r="FC8" s="26">
        <v>447165</v>
      </c>
      <c r="FD8" s="26"/>
      <c r="FE8" s="26"/>
      <c r="FF8" s="26">
        <v>4254.6000000000004</v>
      </c>
      <c r="FG8" s="26"/>
      <c r="FH8" s="26">
        <v>19666</v>
      </c>
      <c r="FI8" s="26">
        <v>1101918.1000000001</v>
      </c>
      <c r="FJ8" s="26"/>
      <c r="FK8" s="26">
        <v>336200</v>
      </c>
      <c r="FL8" s="26">
        <v>128004.8</v>
      </c>
      <c r="FM8" s="26">
        <v>28866.6</v>
      </c>
      <c r="FN8" s="26">
        <v>43241</v>
      </c>
      <c r="FO8" s="26"/>
      <c r="FP8" s="26"/>
      <c r="FQ8" s="26">
        <v>46625.4</v>
      </c>
      <c r="FR8" s="26"/>
      <c r="FS8" s="26">
        <v>456076.5</v>
      </c>
      <c r="FT8" s="26"/>
      <c r="FU8" s="26">
        <v>1494593.8</v>
      </c>
      <c r="FV8" s="26"/>
      <c r="FW8" s="26"/>
      <c r="FX8" s="26"/>
      <c r="FY8" s="26">
        <v>25346.3</v>
      </c>
      <c r="FZ8" s="26"/>
      <c r="GA8" s="26"/>
      <c r="GB8" s="26"/>
      <c r="GC8" s="26"/>
      <c r="GD8" s="26"/>
      <c r="GE8" s="26"/>
      <c r="GF8" s="26">
        <v>29457</v>
      </c>
      <c r="GG8" s="26">
        <v>3687</v>
      </c>
      <c r="GH8" s="26">
        <v>77731.399999999994</v>
      </c>
      <c r="GI8" s="26"/>
      <c r="GJ8" s="26">
        <v>1500</v>
      </c>
      <c r="GK8" s="26"/>
      <c r="GL8" s="26"/>
      <c r="GM8" s="26"/>
      <c r="GN8" s="26"/>
      <c r="GO8" s="26"/>
      <c r="GP8" s="26">
        <v>4950</v>
      </c>
      <c r="GQ8" s="26"/>
      <c r="GR8" s="26"/>
      <c r="GS8" s="26">
        <v>1500</v>
      </c>
      <c r="GT8" s="26"/>
      <c r="GU8" s="26"/>
      <c r="GV8" s="26">
        <v>9936.2999999999993</v>
      </c>
      <c r="GW8" s="26"/>
      <c r="GX8" s="26"/>
      <c r="GY8" s="26"/>
      <c r="GZ8" s="26"/>
      <c r="HA8" s="26"/>
      <c r="HB8" s="26">
        <v>21.7</v>
      </c>
      <c r="HC8" s="26"/>
      <c r="HD8" s="26"/>
      <c r="HE8" s="26"/>
      <c r="HF8" s="26"/>
      <c r="HG8" s="26"/>
      <c r="HH8" s="26"/>
      <c r="HI8" s="26"/>
      <c r="HJ8" s="26"/>
      <c r="HK8" s="26"/>
      <c r="HL8" s="26"/>
      <c r="HM8" s="26"/>
      <c r="HN8" s="26">
        <v>3145.55</v>
      </c>
      <c r="HO8" s="26"/>
      <c r="HP8" s="26">
        <v>11560</v>
      </c>
      <c r="HQ8" s="26">
        <v>1929.2</v>
      </c>
      <c r="HR8" s="26"/>
      <c r="HS8" s="26"/>
      <c r="HT8" s="26"/>
      <c r="HU8" s="26"/>
      <c r="HV8" s="26"/>
      <c r="HW8" s="26">
        <v>23396.799999999999</v>
      </c>
      <c r="HX8" s="26">
        <v>12600</v>
      </c>
      <c r="HY8" s="26"/>
      <c r="HZ8" s="26"/>
      <c r="IA8" s="26"/>
      <c r="IB8" s="26"/>
      <c r="IC8" s="26"/>
      <c r="ID8" s="26"/>
      <c r="IE8" s="26"/>
      <c r="IF8" s="26"/>
      <c r="IG8" s="26"/>
      <c r="IH8" s="26"/>
      <c r="II8" s="26"/>
      <c r="IJ8" s="26"/>
      <c r="IK8" s="26"/>
      <c r="IL8" s="26"/>
      <c r="IM8" s="26"/>
      <c r="IN8" s="26"/>
      <c r="IO8" s="26"/>
      <c r="IP8" s="26"/>
      <c r="IQ8" s="26"/>
      <c r="IR8" s="26"/>
      <c r="IS8" s="26"/>
      <c r="IT8" s="26"/>
      <c r="IU8" s="26"/>
      <c r="IV8" s="26"/>
      <c r="IW8" s="26"/>
      <c r="IX8" s="26"/>
      <c r="IY8" s="26"/>
      <c r="IZ8" s="26"/>
      <c r="JA8" s="26">
        <v>9226.2999999999993</v>
      </c>
      <c r="JB8" s="26"/>
      <c r="JC8" s="26"/>
      <c r="JD8" s="26"/>
      <c r="JE8" s="26"/>
      <c r="JF8" s="26"/>
      <c r="JG8" s="26">
        <v>3015</v>
      </c>
      <c r="JH8" s="26">
        <v>17270</v>
      </c>
      <c r="JI8" s="26"/>
      <c r="JJ8" s="26"/>
      <c r="JK8" s="26"/>
      <c r="JL8" s="26">
        <v>327.8</v>
      </c>
      <c r="JM8" s="26"/>
      <c r="JN8" s="26"/>
      <c r="JO8" s="26"/>
      <c r="JP8" s="26"/>
      <c r="JQ8" s="26"/>
      <c r="JR8" s="26"/>
      <c r="JS8" s="26"/>
      <c r="JT8" s="26"/>
      <c r="JU8" s="26"/>
      <c r="JV8" s="26"/>
      <c r="JW8" s="26"/>
      <c r="JX8" s="26"/>
      <c r="JY8" s="26"/>
      <c r="JZ8" s="26"/>
      <c r="KA8" s="26"/>
      <c r="KB8" s="26"/>
      <c r="KC8" s="26"/>
    </row>
    <row r="9" spans="1:297" ht="12" customHeight="1" thickBot="1" x14ac:dyDescent="0.25">
      <c r="A9" s="57" t="s">
        <v>299</v>
      </c>
      <c r="B9" s="58"/>
      <c r="C9" s="25"/>
      <c r="D9" s="25"/>
      <c r="E9" s="25"/>
      <c r="F9" s="25"/>
      <c r="G9" s="25"/>
      <c r="H9" s="25"/>
      <c r="I9" s="25"/>
      <c r="J9" s="25"/>
      <c r="K9" s="25"/>
      <c r="L9" s="25"/>
      <c r="M9" s="25"/>
      <c r="N9" s="26"/>
      <c r="O9" s="26"/>
      <c r="P9" s="26"/>
      <c r="Q9" s="26"/>
      <c r="R9" s="26"/>
      <c r="S9" s="26"/>
      <c r="T9" s="26"/>
      <c r="U9" s="26"/>
      <c r="V9" s="25"/>
      <c r="W9" s="25"/>
      <c r="X9" s="25"/>
      <c r="Y9" s="25"/>
      <c r="Z9" s="25"/>
      <c r="AA9" s="25"/>
      <c r="AB9" s="25"/>
      <c r="AC9" s="25"/>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v>22643.5</v>
      </c>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v>2200</v>
      </c>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c r="IW9" s="26"/>
      <c r="IX9" s="26"/>
      <c r="IY9" s="26"/>
      <c r="IZ9" s="26"/>
      <c r="JA9" s="26"/>
      <c r="JB9" s="26"/>
      <c r="JC9" s="26"/>
      <c r="JD9" s="26"/>
      <c r="JE9" s="26"/>
      <c r="JF9" s="26"/>
      <c r="JG9" s="26"/>
      <c r="JH9" s="26"/>
      <c r="JI9" s="26"/>
      <c r="JJ9" s="26"/>
      <c r="JK9" s="26"/>
      <c r="JL9" s="26"/>
      <c r="JM9" s="26"/>
      <c r="JN9" s="26"/>
      <c r="JO9" s="26"/>
      <c r="JP9" s="26"/>
      <c r="JQ9" s="26"/>
      <c r="JR9" s="26"/>
      <c r="JS9" s="26"/>
      <c r="JT9" s="26"/>
      <c r="JU9" s="26"/>
      <c r="JV9" s="26"/>
      <c r="JW9" s="26"/>
      <c r="JX9" s="26"/>
      <c r="JY9" s="26"/>
      <c r="JZ9" s="26"/>
      <c r="KA9" s="26"/>
      <c r="KB9" s="26"/>
      <c r="KC9" s="26"/>
    </row>
    <row r="10" spans="1:297" ht="12" customHeight="1" thickBot="1" x14ac:dyDescent="0.25">
      <c r="A10" s="57" t="s">
        <v>300</v>
      </c>
      <c r="B10" s="58"/>
      <c r="C10" s="25"/>
      <c r="D10" s="25"/>
      <c r="E10" s="25"/>
      <c r="F10" s="25"/>
      <c r="G10" s="25"/>
      <c r="H10" s="25"/>
      <c r="I10" s="25"/>
      <c r="J10" s="25"/>
      <c r="K10" s="25"/>
      <c r="L10" s="25"/>
      <c r="M10" s="25"/>
      <c r="N10" s="26"/>
      <c r="O10" s="26"/>
      <c r="P10" s="26"/>
      <c r="Q10" s="26"/>
      <c r="R10" s="26"/>
      <c r="S10" s="26"/>
      <c r="T10" s="26"/>
      <c r="U10" s="26"/>
      <c r="V10" s="25"/>
      <c r="W10" s="25"/>
      <c r="X10" s="25"/>
      <c r="Y10" s="25"/>
      <c r="Z10" s="25"/>
      <c r="AA10" s="25"/>
      <c r="AB10" s="25"/>
      <c r="AC10" s="25"/>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v>116035.3</v>
      </c>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c r="IW10" s="26"/>
      <c r="IX10" s="26"/>
      <c r="IY10" s="26"/>
      <c r="IZ10" s="26"/>
      <c r="JA10" s="26"/>
      <c r="JB10" s="26"/>
      <c r="JC10" s="26"/>
      <c r="JD10" s="26"/>
      <c r="JE10" s="26"/>
      <c r="JF10" s="26"/>
      <c r="JG10" s="26"/>
      <c r="JH10" s="26"/>
      <c r="JI10" s="26"/>
      <c r="JJ10" s="26"/>
      <c r="JK10" s="26"/>
      <c r="JL10" s="26"/>
      <c r="JM10" s="26"/>
      <c r="JN10" s="26"/>
      <c r="JO10" s="26"/>
      <c r="JP10" s="26"/>
      <c r="JQ10" s="26"/>
      <c r="JR10" s="26"/>
      <c r="JS10" s="26"/>
      <c r="JT10" s="26"/>
      <c r="JU10" s="26"/>
      <c r="JV10" s="26"/>
      <c r="JW10" s="26"/>
      <c r="JX10" s="26"/>
      <c r="JY10" s="26"/>
      <c r="JZ10" s="26"/>
      <c r="KA10" s="26"/>
      <c r="KB10" s="26"/>
      <c r="KC10" s="26"/>
    </row>
    <row r="11" spans="1:297" ht="24.75" customHeight="1" thickBot="1" x14ac:dyDescent="0.25">
      <c r="A11" s="57" t="s">
        <v>301</v>
      </c>
      <c r="B11" s="58"/>
      <c r="C11" s="25">
        <v>805429.8</v>
      </c>
      <c r="D11" s="25"/>
      <c r="E11" s="25">
        <v>2447.9</v>
      </c>
      <c r="F11" s="25">
        <v>13893.2</v>
      </c>
      <c r="G11" s="25"/>
      <c r="H11" s="25"/>
      <c r="I11" s="25">
        <v>33521.4</v>
      </c>
      <c r="J11" s="25"/>
      <c r="K11" s="25"/>
      <c r="L11" s="25">
        <v>108662</v>
      </c>
      <c r="M11" s="25">
        <v>513740.7</v>
      </c>
      <c r="N11" s="26"/>
      <c r="O11" s="26"/>
      <c r="P11" s="26"/>
      <c r="Q11" s="26"/>
      <c r="R11" s="26">
        <v>73948.3</v>
      </c>
      <c r="S11" s="26"/>
      <c r="T11" s="26">
        <v>22240</v>
      </c>
      <c r="U11" s="26"/>
      <c r="V11" s="25"/>
      <c r="W11" s="25"/>
      <c r="X11" s="25"/>
      <c r="Y11" s="25"/>
      <c r="Z11" s="25"/>
      <c r="AA11" s="25"/>
      <c r="AB11" s="25">
        <v>1605606.9</v>
      </c>
      <c r="AC11" s="25"/>
      <c r="AD11" s="26">
        <v>33804.6</v>
      </c>
      <c r="AE11" s="26"/>
      <c r="AF11" s="26">
        <v>78589</v>
      </c>
      <c r="AG11" s="26"/>
      <c r="AH11" s="26"/>
      <c r="AI11" s="26"/>
      <c r="AJ11" s="26"/>
      <c r="AK11" s="26"/>
      <c r="AL11" s="26">
        <v>14013458.9</v>
      </c>
      <c r="AM11" s="26"/>
      <c r="AN11" s="26">
        <v>58861.5</v>
      </c>
      <c r="AO11" s="26"/>
      <c r="AP11" s="26"/>
      <c r="AQ11" s="26">
        <v>6362.7</v>
      </c>
      <c r="AR11" s="26">
        <v>24027.8</v>
      </c>
      <c r="AS11" s="26"/>
      <c r="AT11" s="26">
        <v>12063</v>
      </c>
      <c r="AU11" s="26">
        <v>16700</v>
      </c>
      <c r="AV11" s="26">
        <v>6341662</v>
      </c>
      <c r="AW11" s="26">
        <v>3800</v>
      </c>
      <c r="AX11" s="26"/>
      <c r="AY11" s="26"/>
      <c r="AZ11" s="26"/>
      <c r="BA11" s="26">
        <v>28519.200000000001</v>
      </c>
      <c r="BB11" s="26"/>
      <c r="BC11" s="26"/>
      <c r="BD11" s="26"/>
      <c r="BE11" s="26"/>
      <c r="BF11" s="26"/>
      <c r="BG11" s="26"/>
      <c r="BH11" s="26"/>
      <c r="BI11" s="26"/>
      <c r="BJ11" s="26"/>
      <c r="BK11" s="26"/>
      <c r="BL11" s="26"/>
      <c r="BM11" s="26"/>
      <c r="BN11" s="26"/>
      <c r="BO11" s="26">
        <v>250</v>
      </c>
      <c r="BP11" s="26"/>
      <c r="BQ11" s="26">
        <v>1090.5</v>
      </c>
      <c r="BR11" s="26"/>
      <c r="BS11" s="26">
        <v>362947.6</v>
      </c>
      <c r="BT11" s="26"/>
      <c r="BU11" s="26"/>
      <c r="BV11" s="26"/>
      <c r="BW11" s="26">
        <v>1500</v>
      </c>
      <c r="BX11" s="26"/>
      <c r="BY11" s="26">
        <v>115902.39999999999</v>
      </c>
      <c r="BZ11" s="26"/>
      <c r="CA11" s="26"/>
      <c r="CB11" s="26"/>
      <c r="CC11" s="26">
        <v>123601.8</v>
      </c>
      <c r="CD11" s="26">
        <v>5757</v>
      </c>
      <c r="CE11" s="26">
        <v>544465.19999999995</v>
      </c>
      <c r="CF11" s="26">
        <v>166472</v>
      </c>
      <c r="CG11" s="26">
        <v>10914</v>
      </c>
      <c r="CH11" s="26">
        <v>77168.7</v>
      </c>
      <c r="CI11" s="26"/>
      <c r="CJ11" s="26"/>
      <c r="CK11" s="26"/>
      <c r="CL11" s="26">
        <v>29645.9</v>
      </c>
      <c r="CM11" s="26"/>
      <c r="CN11" s="26"/>
      <c r="CO11" s="26"/>
      <c r="CP11" s="26">
        <v>31306.9</v>
      </c>
      <c r="CQ11" s="26"/>
      <c r="CR11" s="26">
        <v>559880.9</v>
      </c>
      <c r="CS11" s="26">
        <v>2132810.7000000002</v>
      </c>
      <c r="CT11" s="26"/>
      <c r="CU11" s="26">
        <v>12173.9</v>
      </c>
      <c r="CV11" s="26">
        <v>2964622.2</v>
      </c>
      <c r="CW11" s="26">
        <v>79425.8</v>
      </c>
      <c r="CX11" s="26">
        <v>60000</v>
      </c>
      <c r="CY11" s="26">
        <v>130560</v>
      </c>
      <c r="CZ11" s="26"/>
      <c r="DA11" s="26">
        <v>332900</v>
      </c>
      <c r="DB11" s="26">
        <v>16537.7</v>
      </c>
      <c r="DC11" s="26"/>
      <c r="DD11" s="26">
        <v>1569690.7</v>
      </c>
      <c r="DE11" s="26"/>
      <c r="DF11" s="26">
        <v>37472.42</v>
      </c>
      <c r="DG11" s="26"/>
      <c r="DH11" s="26">
        <v>156853.20000000001</v>
      </c>
      <c r="DI11" s="26">
        <v>8478.1</v>
      </c>
      <c r="DJ11" s="26"/>
      <c r="DK11" s="26"/>
      <c r="DL11" s="26"/>
      <c r="DM11" s="26">
        <v>89413.26</v>
      </c>
      <c r="DN11" s="26"/>
      <c r="DO11" s="26"/>
      <c r="DP11" s="26"/>
      <c r="DQ11" s="26">
        <v>117363.6</v>
      </c>
      <c r="DR11" s="26">
        <v>4633.5</v>
      </c>
      <c r="DS11" s="26">
        <v>182020.6</v>
      </c>
      <c r="DT11" s="26">
        <v>291264.5</v>
      </c>
      <c r="DU11" s="26">
        <v>101325</v>
      </c>
      <c r="DV11" s="26">
        <v>35878876.799999997</v>
      </c>
      <c r="DW11" s="26"/>
      <c r="DX11" s="26"/>
      <c r="DY11" s="26"/>
      <c r="DZ11" s="26"/>
      <c r="EA11" s="26">
        <v>17556</v>
      </c>
      <c r="EB11" s="26"/>
      <c r="EC11" s="26"/>
      <c r="ED11" s="26"/>
      <c r="EE11" s="26">
        <v>2836.7</v>
      </c>
      <c r="EF11" s="26">
        <v>10897.7</v>
      </c>
      <c r="EG11" s="26">
        <v>135494.5</v>
      </c>
      <c r="EH11" s="26">
        <v>199024.8</v>
      </c>
      <c r="EI11" s="26">
        <v>29746.2</v>
      </c>
      <c r="EJ11" s="26">
        <v>1800</v>
      </c>
      <c r="EK11" s="26">
        <v>7000</v>
      </c>
      <c r="EL11" s="26">
        <v>38088.6</v>
      </c>
      <c r="EM11" s="26">
        <v>1246.3</v>
      </c>
      <c r="EN11" s="26"/>
      <c r="EO11" s="26">
        <v>114806.39999999999</v>
      </c>
      <c r="EP11" s="26"/>
      <c r="EQ11" s="26">
        <v>5258.9</v>
      </c>
      <c r="ER11" s="26"/>
      <c r="ES11" s="26">
        <v>88178.1</v>
      </c>
      <c r="ET11" s="26">
        <v>619013.19999999995</v>
      </c>
      <c r="EU11" s="26">
        <v>79445.8</v>
      </c>
      <c r="EV11" s="26">
        <v>35835.199999999997</v>
      </c>
      <c r="EW11" s="26"/>
      <c r="EX11" s="26"/>
      <c r="EY11" s="26">
        <v>119201.3</v>
      </c>
      <c r="EZ11" s="26">
        <v>45165.3</v>
      </c>
      <c r="FA11" s="26"/>
      <c r="FB11" s="26"/>
      <c r="FC11" s="26">
        <v>7639323.9000000004</v>
      </c>
      <c r="FD11" s="26">
        <v>128965.6</v>
      </c>
      <c r="FE11" s="26"/>
      <c r="FF11" s="26"/>
      <c r="FG11" s="26">
        <v>6521529.5999999996</v>
      </c>
      <c r="FH11" s="26">
        <v>247275</v>
      </c>
      <c r="FI11" s="26">
        <v>277213.5</v>
      </c>
      <c r="FJ11" s="26">
        <v>6721405.4000000004</v>
      </c>
      <c r="FK11" s="26">
        <v>548230.80000000005</v>
      </c>
      <c r="FL11" s="26">
        <v>725572.6</v>
      </c>
      <c r="FM11" s="26"/>
      <c r="FN11" s="26">
        <v>1408479</v>
      </c>
      <c r="FO11" s="26">
        <v>2644000</v>
      </c>
      <c r="FP11" s="26">
        <v>11354.6</v>
      </c>
      <c r="FQ11" s="26"/>
      <c r="FR11" s="26"/>
      <c r="FS11" s="26"/>
      <c r="FT11" s="26"/>
      <c r="FU11" s="26">
        <v>271574841.30000001</v>
      </c>
      <c r="FV11" s="26"/>
      <c r="FW11" s="26">
        <v>35300957</v>
      </c>
      <c r="FX11" s="26">
        <v>226800.4</v>
      </c>
      <c r="FY11" s="26"/>
      <c r="FZ11" s="26">
        <v>35899.9</v>
      </c>
      <c r="GA11" s="26"/>
      <c r="GB11" s="26"/>
      <c r="GC11" s="26"/>
      <c r="GD11" s="26"/>
      <c r="GE11" s="26"/>
      <c r="GF11" s="26">
        <v>6400</v>
      </c>
      <c r="GG11" s="26"/>
      <c r="GH11" s="26">
        <v>17447</v>
      </c>
      <c r="GI11" s="26"/>
      <c r="GJ11" s="26"/>
      <c r="GK11" s="26"/>
      <c r="GL11" s="26"/>
      <c r="GM11" s="26"/>
      <c r="GN11" s="26"/>
      <c r="GO11" s="26"/>
      <c r="GP11" s="26">
        <v>1238</v>
      </c>
      <c r="GQ11" s="26"/>
      <c r="GR11" s="26"/>
      <c r="GS11" s="26">
        <v>1469.2</v>
      </c>
      <c r="GT11" s="26"/>
      <c r="GU11" s="26"/>
      <c r="GV11" s="26">
        <v>2150</v>
      </c>
      <c r="GW11" s="26"/>
      <c r="GX11" s="26"/>
      <c r="GY11" s="26"/>
      <c r="GZ11" s="26"/>
      <c r="HA11" s="26"/>
      <c r="HB11" s="26"/>
      <c r="HC11" s="26"/>
      <c r="HD11" s="26"/>
      <c r="HE11" s="26"/>
      <c r="HF11" s="26">
        <v>13416.2</v>
      </c>
      <c r="HG11" s="26"/>
      <c r="HH11" s="26"/>
      <c r="HI11" s="26"/>
      <c r="HJ11" s="26"/>
      <c r="HK11" s="26"/>
      <c r="HL11" s="26"/>
      <c r="HM11" s="26"/>
      <c r="HN11" s="26"/>
      <c r="HO11" s="26"/>
      <c r="HP11" s="26">
        <v>3079</v>
      </c>
      <c r="HQ11" s="26">
        <v>2103.1999999999998</v>
      </c>
      <c r="HR11" s="26"/>
      <c r="HS11" s="26"/>
      <c r="HT11" s="26"/>
      <c r="HU11" s="26"/>
      <c r="HV11" s="26"/>
      <c r="HW11" s="26"/>
      <c r="HX11" s="26">
        <v>500</v>
      </c>
      <c r="HY11" s="26"/>
      <c r="HZ11" s="26"/>
      <c r="IA11" s="26">
        <v>6.6000000000000003E-2</v>
      </c>
      <c r="IB11" s="26"/>
      <c r="IC11" s="26"/>
      <c r="ID11" s="26"/>
      <c r="IE11" s="26">
        <v>3507.5</v>
      </c>
      <c r="IF11" s="26"/>
      <c r="IG11" s="26"/>
      <c r="IH11" s="26"/>
      <c r="II11" s="26"/>
      <c r="IJ11" s="26"/>
      <c r="IK11" s="26"/>
      <c r="IL11" s="26">
        <v>14210.8</v>
      </c>
      <c r="IM11" s="26"/>
      <c r="IN11" s="26"/>
      <c r="IO11" s="26"/>
      <c r="IP11" s="26"/>
      <c r="IQ11" s="26"/>
      <c r="IR11" s="26"/>
      <c r="IS11" s="26"/>
      <c r="IT11" s="26"/>
      <c r="IU11" s="26"/>
      <c r="IV11" s="26"/>
      <c r="IW11" s="26"/>
      <c r="IX11" s="26"/>
      <c r="IY11" s="26"/>
      <c r="IZ11" s="26"/>
      <c r="JA11" s="26">
        <v>3000</v>
      </c>
      <c r="JB11" s="26">
        <v>10698</v>
      </c>
      <c r="JC11" s="26"/>
      <c r="JD11" s="26"/>
      <c r="JE11" s="26"/>
      <c r="JF11" s="26"/>
      <c r="JG11" s="26">
        <v>754</v>
      </c>
      <c r="JH11" s="26">
        <v>8000</v>
      </c>
      <c r="JI11" s="26">
        <v>6390</v>
      </c>
      <c r="JJ11" s="26"/>
      <c r="JK11" s="26">
        <v>1000</v>
      </c>
      <c r="JL11" s="26">
        <v>1476.4</v>
      </c>
      <c r="JM11" s="26"/>
      <c r="JN11" s="26"/>
      <c r="JO11" s="26"/>
      <c r="JP11" s="26"/>
      <c r="JQ11" s="26"/>
      <c r="JR11" s="26"/>
      <c r="JS11" s="26"/>
      <c r="JT11" s="26"/>
      <c r="JU11" s="26"/>
      <c r="JV11" s="26"/>
      <c r="JW11" s="26"/>
      <c r="JX11" s="26"/>
      <c r="JY11" s="26"/>
      <c r="JZ11" s="26"/>
      <c r="KA11" s="26"/>
      <c r="KB11" s="26"/>
      <c r="KC11" s="26"/>
    </row>
    <row r="12" spans="1:297" ht="24.75" customHeight="1" thickBot="1" x14ac:dyDescent="0.25">
      <c r="A12" s="57" t="s">
        <v>302</v>
      </c>
      <c r="B12" s="58"/>
      <c r="C12" s="25">
        <v>5653.2</v>
      </c>
      <c r="D12" s="25">
        <v>1563.4</v>
      </c>
      <c r="E12" s="25">
        <v>9158.2999999999993</v>
      </c>
      <c r="F12" s="25">
        <v>16562.3</v>
      </c>
      <c r="G12" s="25">
        <v>376.9</v>
      </c>
      <c r="H12" s="25">
        <v>3207.4</v>
      </c>
      <c r="I12" s="25">
        <v>8511.7000000000007</v>
      </c>
      <c r="J12" s="25">
        <v>25422.25</v>
      </c>
      <c r="K12" s="25">
        <v>64000</v>
      </c>
      <c r="L12" s="25">
        <v>826.6</v>
      </c>
      <c r="M12" s="25">
        <v>5700</v>
      </c>
      <c r="N12" s="26">
        <v>2458.5300000000002</v>
      </c>
      <c r="O12" s="26">
        <f>23914.4+14540</f>
        <v>38454.400000000001</v>
      </c>
      <c r="P12" s="26">
        <v>60951.3</v>
      </c>
      <c r="Q12" s="26">
        <v>250453.9</v>
      </c>
      <c r="R12" s="26"/>
      <c r="S12" s="26">
        <v>64643.22</v>
      </c>
      <c r="T12" s="26">
        <v>5175</v>
      </c>
      <c r="U12" s="26">
        <v>12661</v>
      </c>
      <c r="V12" s="25">
        <v>120436.2</v>
      </c>
      <c r="W12" s="25">
        <v>0.8</v>
      </c>
      <c r="X12" s="25">
        <v>0.2</v>
      </c>
      <c r="Y12" s="25">
        <v>195919.4</v>
      </c>
      <c r="Z12" s="25">
        <v>195.7</v>
      </c>
      <c r="AA12" s="25">
        <f>29684.2+41991.3</f>
        <v>71675.5</v>
      </c>
      <c r="AB12" s="25"/>
      <c r="AC12" s="25">
        <v>9116.4</v>
      </c>
      <c r="AD12" s="26">
        <v>3782.1</v>
      </c>
      <c r="AE12" s="26">
        <v>204</v>
      </c>
      <c r="AF12" s="26">
        <v>10363.700000000001</v>
      </c>
      <c r="AG12" s="26">
        <v>7247.3</v>
      </c>
      <c r="AH12" s="26">
        <v>19.100000000000001</v>
      </c>
      <c r="AI12" s="26">
        <v>8000</v>
      </c>
      <c r="AJ12" s="26">
        <v>108632.3</v>
      </c>
      <c r="AK12" s="26">
        <v>3556.6</v>
      </c>
      <c r="AL12" s="26">
        <v>27231.8</v>
      </c>
      <c r="AM12" s="26">
        <v>22618236</v>
      </c>
      <c r="AN12" s="26">
        <v>4537.7</v>
      </c>
      <c r="AO12" s="26">
        <v>230422.39999999999</v>
      </c>
      <c r="AP12" s="26">
        <v>9645.4</v>
      </c>
      <c r="AQ12" s="26">
        <v>6523.6</v>
      </c>
      <c r="AR12" s="26">
        <v>11982.6</v>
      </c>
      <c r="AS12" s="26">
        <v>7292.5</v>
      </c>
      <c r="AT12" s="26">
        <v>678.8</v>
      </c>
      <c r="AU12" s="26">
        <v>450</v>
      </c>
      <c r="AV12" s="26">
        <v>216554.6</v>
      </c>
      <c r="AW12" s="26">
        <f>1688.2+458.1</f>
        <v>2146.3000000000002</v>
      </c>
      <c r="AX12" s="26">
        <v>18024</v>
      </c>
      <c r="AY12" s="26"/>
      <c r="AZ12" s="26">
        <v>52356.3</v>
      </c>
      <c r="BA12" s="26">
        <v>2176.6999999999998</v>
      </c>
      <c r="BB12" s="26">
        <v>7723.8</v>
      </c>
      <c r="BC12" s="26"/>
      <c r="BD12" s="26">
        <v>164046.6</v>
      </c>
      <c r="BE12" s="26"/>
      <c r="BF12" s="26">
        <v>991.9</v>
      </c>
      <c r="BG12" s="26">
        <v>20392.2</v>
      </c>
      <c r="BH12" s="26">
        <v>12905.3</v>
      </c>
      <c r="BI12" s="26"/>
      <c r="BJ12" s="26">
        <v>385329.3</v>
      </c>
      <c r="BK12" s="26">
        <v>141679.79999999999</v>
      </c>
      <c r="BL12" s="26">
        <v>45897.5</v>
      </c>
      <c r="BM12" s="26">
        <v>1198.8</v>
      </c>
      <c r="BN12" s="26">
        <v>6000</v>
      </c>
      <c r="BO12" s="26">
        <v>1290.9000000000001</v>
      </c>
      <c r="BP12" s="26"/>
      <c r="BQ12" s="26">
        <v>1992.3</v>
      </c>
      <c r="BR12" s="26">
        <v>1579.9</v>
      </c>
      <c r="BS12" s="26">
        <v>174852.3</v>
      </c>
      <c r="BT12" s="26">
        <v>227331.5</v>
      </c>
      <c r="BU12" s="26"/>
      <c r="BV12" s="26">
        <v>4217.8999999999996</v>
      </c>
      <c r="BW12" s="26">
        <v>625715.4</v>
      </c>
      <c r="BX12" s="26">
        <v>6255</v>
      </c>
      <c r="BY12" s="26">
        <v>30598.400000000001</v>
      </c>
      <c r="BZ12" s="26">
        <v>19316.5</v>
      </c>
      <c r="CA12" s="26">
        <v>5796.2</v>
      </c>
      <c r="CB12" s="26">
        <f>30869.7+10998.18</f>
        <v>41867.880000000005</v>
      </c>
      <c r="CC12" s="26">
        <v>9346.7999999999993</v>
      </c>
      <c r="CD12" s="26"/>
      <c r="CE12" s="26">
        <v>18238.099999999999</v>
      </c>
      <c r="CF12" s="26">
        <v>1118</v>
      </c>
      <c r="CG12" s="26">
        <v>54617.8</v>
      </c>
      <c r="CH12" s="26">
        <v>4469.8999999999996</v>
      </c>
      <c r="CI12" s="26">
        <v>56519.3</v>
      </c>
      <c r="CJ12" s="26">
        <v>791414.9</v>
      </c>
      <c r="CK12" s="26">
        <v>14665.1</v>
      </c>
      <c r="CL12" s="26"/>
      <c r="CM12" s="26">
        <v>78938.2</v>
      </c>
      <c r="CN12" s="26">
        <v>18423</v>
      </c>
      <c r="CO12" s="26">
        <v>976798.99</v>
      </c>
      <c r="CP12" s="26">
        <v>20341.900000000001</v>
      </c>
      <c r="CQ12" s="26">
        <v>126352.5</v>
      </c>
      <c r="CR12" s="26">
        <v>443115.87</v>
      </c>
      <c r="CS12" s="26">
        <v>6923.2</v>
      </c>
      <c r="CT12" s="26">
        <v>26760.1</v>
      </c>
      <c r="CU12" s="26">
        <v>418</v>
      </c>
      <c r="CV12" s="26">
        <v>173003.9</v>
      </c>
      <c r="CW12" s="26">
        <v>15772.5</v>
      </c>
      <c r="CX12" s="26">
        <v>22477.4</v>
      </c>
      <c r="CY12" s="26">
        <v>6837.9</v>
      </c>
      <c r="CZ12" s="26">
        <v>174374</v>
      </c>
      <c r="DA12" s="26">
        <v>4000</v>
      </c>
      <c r="DB12" s="26">
        <v>1738</v>
      </c>
      <c r="DC12" s="26">
        <v>73.3</v>
      </c>
      <c r="DD12" s="26">
        <f>5208.6+25136.7</f>
        <v>30345.300000000003</v>
      </c>
      <c r="DE12" s="26">
        <v>206546.1</v>
      </c>
      <c r="DF12" s="26">
        <v>2075.5500000000002</v>
      </c>
      <c r="DG12" s="26">
        <v>693</v>
      </c>
      <c r="DH12" s="26">
        <v>1017.3</v>
      </c>
      <c r="DI12" s="26">
        <v>82.2</v>
      </c>
      <c r="DJ12" s="26">
        <v>288601</v>
      </c>
      <c r="DK12" s="26">
        <v>12322.24</v>
      </c>
      <c r="DL12" s="26">
        <f>8502.6+6300.4</f>
        <v>14803</v>
      </c>
      <c r="DM12" s="26">
        <v>36300.76</v>
      </c>
      <c r="DN12" s="26">
        <f>1559.2+84828.2</f>
        <v>86387.4</v>
      </c>
      <c r="DO12" s="26">
        <v>958825.3</v>
      </c>
      <c r="DP12" s="26">
        <v>67126</v>
      </c>
      <c r="DQ12" s="26">
        <v>27579.9</v>
      </c>
      <c r="DR12" s="26">
        <v>192.1</v>
      </c>
      <c r="DS12" s="26">
        <v>3237.7</v>
      </c>
      <c r="DT12" s="26">
        <v>17308.8</v>
      </c>
      <c r="DU12" s="26">
        <v>1182.5</v>
      </c>
      <c r="DV12" s="26">
        <v>823523.76</v>
      </c>
      <c r="DW12" s="26">
        <v>165235</v>
      </c>
      <c r="DX12" s="26">
        <v>48458.54</v>
      </c>
      <c r="DY12" s="26">
        <v>130740.9</v>
      </c>
      <c r="DZ12" s="26">
        <v>110021.4</v>
      </c>
      <c r="EA12" s="26">
        <v>348.5</v>
      </c>
      <c r="EB12" s="26">
        <v>98986.2</v>
      </c>
      <c r="EC12" s="26">
        <v>372484.5</v>
      </c>
      <c r="ED12" s="26">
        <v>7210.2</v>
      </c>
      <c r="EE12" s="26">
        <v>2119.6</v>
      </c>
      <c r="EF12" s="26"/>
      <c r="EG12" s="26">
        <v>10010.9</v>
      </c>
      <c r="EH12" s="26">
        <v>6472.5</v>
      </c>
      <c r="EI12" s="26">
        <v>24817.8</v>
      </c>
      <c r="EJ12" s="26">
        <v>22380.400000000001</v>
      </c>
      <c r="EK12" s="26"/>
      <c r="EL12" s="26">
        <v>11421.8</v>
      </c>
      <c r="EM12" s="26">
        <v>21059.599999999999</v>
      </c>
      <c r="EN12" s="26">
        <v>29479.3</v>
      </c>
      <c r="EO12" s="26">
        <v>4794.76</v>
      </c>
      <c r="EP12" s="26">
        <v>323230</v>
      </c>
      <c r="EQ12" s="26"/>
      <c r="ER12" s="26">
        <v>1428.8</v>
      </c>
      <c r="ES12" s="26">
        <v>500</v>
      </c>
      <c r="ET12" s="26">
        <v>540.1</v>
      </c>
      <c r="EU12" s="26">
        <v>6933.7</v>
      </c>
      <c r="EV12" s="26">
        <v>736.7</v>
      </c>
      <c r="EW12" s="26">
        <v>210</v>
      </c>
      <c r="EX12" s="26">
        <v>196876.5</v>
      </c>
      <c r="EY12" s="26">
        <v>10439</v>
      </c>
      <c r="EZ12" s="26">
        <v>16713.8</v>
      </c>
      <c r="FA12" s="26">
        <v>73906.3</v>
      </c>
      <c r="FB12" s="26"/>
      <c r="FC12" s="26">
        <v>15516.5</v>
      </c>
      <c r="FD12" s="26">
        <f>7112.3+2805</f>
        <v>9917.2999999999993</v>
      </c>
      <c r="FE12" s="26">
        <v>138.6</v>
      </c>
      <c r="FF12" s="26">
        <v>20039.599999999999</v>
      </c>
      <c r="FG12" s="26"/>
      <c r="FH12" s="26">
        <v>17191.3</v>
      </c>
      <c r="FI12" s="26">
        <v>11673.9</v>
      </c>
      <c r="FJ12" s="26">
        <v>3651</v>
      </c>
      <c r="FK12" s="26">
        <v>609.9</v>
      </c>
      <c r="FL12" s="26">
        <v>27531.4</v>
      </c>
      <c r="FM12" s="26">
        <v>144190.9</v>
      </c>
      <c r="FN12" s="26"/>
      <c r="FO12" s="26">
        <v>63700</v>
      </c>
      <c r="FP12" s="26">
        <v>16403.400000000001</v>
      </c>
      <c r="FQ12" s="26">
        <v>37357.599999999999</v>
      </c>
      <c r="FR12" s="26">
        <v>3831.3</v>
      </c>
      <c r="FS12" s="26">
        <v>689929.1</v>
      </c>
      <c r="FT12" s="26">
        <v>6672.2</v>
      </c>
      <c r="FU12" s="26">
        <v>647860.19999999995</v>
      </c>
      <c r="FV12" s="26"/>
      <c r="FW12" s="26">
        <v>18625</v>
      </c>
      <c r="FX12" s="26">
        <v>3307.6</v>
      </c>
      <c r="FY12" s="26">
        <v>42529.599999999999</v>
      </c>
      <c r="FZ12" s="26">
        <v>936.6</v>
      </c>
      <c r="GA12" s="26">
        <v>187930.6</v>
      </c>
      <c r="GB12" s="26">
        <v>57305.4</v>
      </c>
      <c r="GC12" s="26"/>
      <c r="GD12" s="26">
        <f>5992+8224.5+100196.1+46418.5+984.6</f>
        <v>161815.70000000001</v>
      </c>
      <c r="GE12" s="26">
        <f>10125+154776.47</f>
        <v>164901.47</v>
      </c>
      <c r="GF12" s="26">
        <v>2300</v>
      </c>
      <c r="GG12" s="26">
        <v>175095.6</v>
      </c>
      <c r="GH12" s="26">
        <v>176.7</v>
      </c>
      <c r="GI12" s="26">
        <v>5730.67</v>
      </c>
      <c r="GJ12" s="26">
        <v>11969.92</v>
      </c>
      <c r="GK12" s="26"/>
      <c r="GL12" s="26">
        <v>624.20000000000005</v>
      </c>
      <c r="GM12" s="26"/>
      <c r="GN12" s="26">
        <v>10915.56</v>
      </c>
      <c r="GO12" s="26">
        <v>851.99</v>
      </c>
      <c r="GP12" s="26">
        <v>363</v>
      </c>
      <c r="GQ12" s="26">
        <v>18497.400000000001</v>
      </c>
      <c r="GR12" s="26">
        <v>1238.9000000000001</v>
      </c>
      <c r="GS12" s="26"/>
      <c r="GT12" s="26">
        <v>637</v>
      </c>
      <c r="GU12" s="26">
        <v>11868</v>
      </c>
      <c r="GV12" s="26"/>
      <c r="GW12" s="26">
        <v>370</v>
      </c>
      <c r="GX12" s="26">
        <f>6054.6+1553.9</f>
        <v>7608.5</v>
      </c>
      <c r="GY12" s="26">
        <v>9267.59</v>
      </c>
      <c r="GZ12" s="26">
        <v>33643.300000000003</v>
      </c>
      <c r="HA12" s="26">
        <v>9467.9</v>
      </c>
      <c r="HB12" s="26">
        <v>0.153</v>
      </c>
      <c r="HC12" s="26">
        <v>7358.1</v>
      </c>
      <c r="HD12" s="26">
        <v>4781.3999999999996</v>
      </c>
      <c r="HE12" s="26">
        <v>162.80000000000001</v>
      </c>
      <c r="HF12" s="26">
        <v>1700</v>
      </c>
      <c r="HG12" s="26">
        <v>17251.599999999999</v>
      </c>
      <c r="HH12" s="26">
        <v>8160</v>
      </c>
      <c r="HI12" s="26">
        <v>1812.4</v>
      </c>
      <c r="HJ12" s="26">
        <v>234</v>
      </c>
      <c r="HK12" s="26"/>
      <c r="HL12" s="26">
        <v>652.24</v>
      </c>
      <c r="HM12" s="26">
        <v>18579</v>
      </c>
      <c r="HN12" s="26">
        <v>8385.17</v>
      </c>
      <c r="HO12" s="26">
        <v>12307</v>
      </c>
      <c r="HP12" s="26">
        <v>312</v>
      </c>
      <c r="HQ12" s="26">
        <v>500</v>
      </c>
      <c r="HR12" s="26">
        <v>528.9</v>
      </c>
      <c r="HS12" s="26">
        <f>3371.3+3080.5</f>
        <v>6451.8</v>
      </c>
      <c r="HT12" s="26">
        <v>4400.2</v>
      </c>
      <c r="HU12" s="26">
        <v>23362.12</v>
      </c>
      <c r="HV12" s="26">
        <v>7995.1</v>
      </c>
      <c r="HW12" s="26">
        <v>651.70000000000005</v>
      </c>
      <c r="HX12" s="26">
        <v>600</v>
      </c>
      <c r="HY12" s="26">
        <v>3260.8</v>
      </c>
      <c r="HZ12" s="26">
        <v>928.3</v>
      </c>
      <c r="IA12" s="26">
        <v>0.17199999999999999</v>
      </c>
      <c r="IB12" s="26">
        <v>5019.6000000000004</v>
      </c>
      <c r="IC12" s="26">
        <v>222.4</v>
      </c>
      <c r="ID12" s="26">
        <v>2267.4</v>
      </c>
      <c r="IE12" s="26">
        <v>678.2</v>
      </c>
      <c r="IF12" s="26">
        <v>8152.4</v>
      </c>
      <c r="IG12" s="26">
        <v>100.7</v>
      </c>
      <c r="IH12" s="26">
        <v>11018.03</v>
      </c>
      <c r="II12" s="26">
        <v>1792.9</v>
      </c>
      <c r="IJ12" s="26">
        <v>3900</v>
      </c>
      <c r="IK12" s="26">
        <v>10595.1</v>
      </c>
      <c r="IL12" s="26">
        <f>1514.4+3364.6</f>
        <v>4879</v>
      </c>
      <c r="IM12" s="26">
        <v>22093.33</v>
      </c>
      <c r="IN12" s="26">
        <v>559.4</v>
      </c>
      <c r="IO12" s="26">
        <v>14886.5</v>
      </c>
      <c r="IP12" s="26">
        <v>5465.5</v>
      </c>
      <c r="IQ12" s="26">
        <v>5444.4</v>
      </c>
      <c r="IR12" s="26">
        <v>1270.7</v>
      </c>
      <c r="IS12" s="26"/>
      <c r="IT12" s="26">
        <v>3175</v>
      </c>
      <c r="IU12" s="26">
        <v>8194.1</v>
      </c>
      <c r="IV12" s="26">
        <v>8475.2000000000007</v>
      </c>
      <c r="IW12" s="26">
        <v>8278</v>
      </c>
      <c r="IX12" s="26">
        <v>3149.4</v>
      </c>
      <c r="IY12" s="26">
        <v>110.32</v>
      </c>
      <c r="IZ12" s="26"/>
      <c r="JA12" s="26">
        <v>92</v>
      </c>
      <c r="JB12" s="26">
        <f>675.32+1735</f>
        <v>2410.3200000000002</v>
      </c>
      <c r="JC12" s="26">
        <v>16348.1</v>
      </c>
      <c r="JD12" s="26"/>
      <c r="JE12" s="26">
        <f>8452.5+2569.5</f>
        <v>11022</v>
      </c>
      <c r="JF12" s="26">
        <v>11991.4</v>
      </c>
      <c r="JG12" s="26">
        <v>13.5</v>
      </c>
      <c r="JH12" s="26">
        <v>166.8</v>
      </c>
      <c r="JI12" s="26"/>
      <c r="JJ12" s="26">
        <v>245</v>
      </c>
      <c r="JK12" s="26">
        <v>530</v>
      </c>
      <c r="JL12" s="26"/>
      <c r="JM12" s="26">
        <v>11325.5</v>
      </c>
      <c r="JN12" s="26">
        <v>813.6</v>
      </c>
      <c r="JO12" s="26">
        <v>26038</v>
      </c>
      <c r="JP12" s="26">
        <f>6175.4+10238.4+6970.4</f>
        <v>23384.199999999997</v>
      </c>
      <c r="JQ12" s="26">
        <v>9108.1</v>
      </c>
      <c r="JR12" s="26">
        <v>7510.3</v>
      </c>
      <c r="JS12" s="26">
        <v>2477.6999999999998</v>
      </c>
      <c r="JT12" s="26">
        <v>6717.4</v>
      </c>
      <c r="JU12" s="26">
        <v>29993.599999999999</v>
      </c>
      <c r="JV12" s="26">
        <v>9261</v>
      </c>
      <c r="JW12" s="26">
        <v>9.8000000000000007</v>
      </c>
      <c r="JX12" s="26">
        <f>2070.9+878.8</f>
        <v>2949.7</v>
      </c>
      <c r="JY12" s="26">
        <f>6880.5+4858.98</f>
        <v>11739.48</v>
      </c>
      <c r="JZ12" s="26">
        <v>3223.8</v>
      </c>
      <c r="KA12" s="26"/>
      <c r="KB12" s="26">
        <v>892682.6</v>
      </c>
      <c r="KC12" s="26">
        <v>8.7799999999999994</v>
      </c>
    </row>
    <row r="13" spans="1:297" ht="12" customHeight="1" thickBot="1" x14ac:dyDescent="0.25">
      <c r="A13" s="57" t="s">
        <v>303</v>
      </c>
      <c r="B13" s="58"/>
      <c r="C13" s="25"/>
      <c r="D13" s="25"/>
      <c r="E13" s="25"/>
      <c r="F13" s="25">
        <v>2500</v>
      </c>
      <c r="G13" s="25"/>
      <c r="H13" s="25"/>
      <c r="I13" s="25">
        <v>33495.5</v>
      </c>
      <c r="J13" s="25"/>
      <c r="K13" s="25"/>
      <c r="L13" s="25"/>
      <c r="M13" s="25"/>
      <c r="N13" s="26"/>
      <c r="O13" s="26"/>
      <c r="P13" s="26"/>
      <c r="Q13" s="26"/>
      <c r="R13" s="26"/>
      <c r="S13" s="26"/>
      <c r="T13" s="26"/>
      <c r="U13" s="26"/>
      <c r="V13" s="25"/>
      <c r="W13" s="25"/>
      <c r="X13" s="25"/>
      <c r="Y13" s="25"/>
      <c r="Z13" s="25"/>
      <c r="AA13" s="25"/>
      <c r="AB13" s="25"/>
      <c r="AC13" s="25"/>
      <c r="AD13" s="26"/>
      <c r="AE13" s="26"/>
      <c r="AF13" s="26"/>
      <c r="AG13" s="26"/>
      <c r="AH13" s="26"/>
      <c r="AI13" s="26"/>
      <c r="AJ13" s="26"/>
      <c r="AK13" s="26"/>
      <c r="AL13" s="26"/>
      <c r="AM13" s="26">
        <v>18637.3</v>
      </c>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v>18864.599999999999</v>
      </c>
      <c r="EZ13" s="26">
        <v>38634.9</v>
      </c>
      <c r="FA13" s="26"/>
      <c r="FB13" s="26"/>
      <c r="FC13" s="26"/>
      <c r="FD13" s="26"/>
      <c r="FE13" s="26"/>
      <c r="FF13" s="26"/>
      <c r="FG13" s="26"/>
      <c r="FH13" s="26"/>
      <c r="FI13" s="26"/>
      <c r="FJ13" s="26"/>
      <c r="FK13" s="26"/>
      <c r="FL13" s="26"/>
      <c r="FM13" s="26"/>
      <c r="FN13" s="26"/>
      <c r="FO13" s="26"/>
      <c r="FP13" s="26"/>
      <c r="FQ13" s="26"/>
      <c r="FR13" s="26"/>
      <c r="FS13" s="26"/>
      <c r="FT13" s="26"/>
      <c r="FU13" s="26">
        <v>54421277.700000003</v>
      </c>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row>
    <row r="14" spans="1:297" ht="39" customHeight="1" thickBot="1" x14ac:dyDescent="0.25">
      <c r="A14" s="57" t="s">
        <v>12</v>
      </c>
      <c r="B14" s="58"/>
      <c r="C14" s="25"/>
      <c r="D14" s="25"/>
      <c r="E14" s="25"/>
      <c r="F14" s="25"/>
      <c r="G14" s="25"/>
      <c r="H14" s="25"/>
      <c r="I14" s="25"/>
      <c r="J14" s="25"/>
      <c r="K14" s="25"/>
      <c r="L14" s="25"/>
      <c r="M14" s="25"/>
      <c r="N14" s="26"/>
      <c r="O14" s="26"/>
      <c r="P14" s="26"/>
      <c r="Q14" s="26"/>
      <c r="R14" s="26"/>
      <c r="S14" s="26"/>
      <c r="T14" s="26"/>
      <c r="U14" s="26"/>
      <c r="V14" s="25"/>
      <c r="W14" s="25"/>
      <c r="X14" s="25"/>
      <c r="Y14" s="25"/>
      <c r="Z14" s="25"/>
      <c r="AA14" s="25"/>
      <c r="AB14" s="25"/>
      <c r="AC14" s="25"/>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c r="IW14" s="26"/>
      <c r="IX14" s="26"/>
      <c r="IY14" s="26"/>
      <c r="IZ14" s="26"/>
      <c r="JA14" s="26"/>
      <c r="JB14" s="26"/>
      <c r="JC14" s="26"/>
      <c r="JD14" s="26"/>
      <c r="JE14" s="26"/>
      <c r="JF14" s="26"/>
      <c r="JG14" s="26"/>
      <c r="JH14" s="26"/>
      <c r="JI14" s="26"/>
      <c r="JJ14" s="26"/>
      <c r="JK14" s="26"/>
      <c r="JL14" s="26"/>
      <c r="JM14" s="26"/>
      <c r="JN14" s="26"/>
      <c r="JO14" s="26"/>
      <c r="JP14" s="26"/>
      <c r="JQ14" s="26"/>
      <c r="JR14" s="26"/>
      <c r="JS14" s="26"/>
      <c r="JT14" s="26"/>
      <c r="JU14" s="26"/>
      <c r="JV14" s="26"/>
      <c r="JW14" s="26"/>
      <c r="JX14" s="26"/>
      <c r="JY14" s="26"/>
      <c r="JZ14" s="26"/>
      <c r="KA14" s="26"/>
      <c r="KB14" s="26"/>
      <c r="KC14" s="26"/>
    </row>
    <row r="15" spans="1:297" ht="39" customHeight="1" thickBot="1" x14ac:dyDescent="0.25">
      <c r="A15" s="57" t="s">
        <v>14</v>
      </c>
      <c r="B15" s="58"/>
      <c r="C15" s="25"/>
      <c r="D15" s="25"/>
      <c r="E15" s="25"/>
      <c r="F15" s="25"/>
      <c r="G15" s="25"/>
      <c r="H15" s="25"/>
      <c r="I15" s="25"/>
      <c r="J15" s="25"/>
      <c r="K15" s="25"/>
      <c r="L15" s="25"/>
      <c r="M15" s="25"/>
      <c r="N15" s="26"/>
      <c r="O15" s="26"/>
      <c r="P15" s="26"/>
      <c r="Q15" s="26"/>
      <c r="R15" s="26"/>
      <c r="S15" s="26"/>
      <c r="T15" s="26"/>
      <c r="U15" s="26"/>
      <c r="V15" s="25"/>
      <c r="W15" s="25"/>
      <c r="X15" s="25"/>
      <c r="Y15" s="25"/>
      <c r="Z15" s="25"/>
      <c r="AA15" s="25"/>
      <c r="AB15" s="25"/>
      <c r="AC15" s="25"/>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row>
    <row r="16" spans="1:297" ht="43.5" customHeight="1" thickBot="1" x14ac:dyDescent="0.25">
      <c r="A16" s="57" t="s">
        <v>15</v>
      </c>
      <c r="B16" s="58"/>
      <c r="C16" s="25"/>
      <c r="D16" s="25"/>
      <c r="E16" s="25"/>
      <c r="F16" s="25"/>
      <c r="G16" s="25"/>
      <c r="H16" s="25"/>
      <c r="I16" s="25"/>
      <c r="J16" s="25"/>
      <c r="K16" s="25"/>
      <c r="L16" s="25"/>
      <c r="M16" s="25"/>
      <c r="N16" s="26"/>
      <c r="O16" s="26"/>
      <c r="P16" s="26"/>
      <c r="Q16" s="26"/>
      <c r="R16" s="26"/>
      <c r="S16" s="26"/>
      <c r="T16" s="26"/>
      <c r="U16" s="26"/>
      <c r="V16" s="25"/>
      <c r="W16" s="25"/>
      <c r="X16" s="25"/>
      <c r="Y16" s="25"/>
      <c r="Z16" s="25"/>
      <c r="AA16" s="25"/>
      <c r="AB16" s="25"/>
      <c r="AC16" s="25"/>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row>
    <row r="17" spans="1:289" ht="73.5" customHeight="1" thickBot="1" x14ac:dyDescent="0.25">
      <c r="A17" s="57" t="s">
        <v>16</v>
      </c>
      <c r="B17" s="58"/>
      <c r="C17" s="25"/>
      <c r="D17" s="25"/>
      <c r="E17" s="25"/>
      <c r="F17" s="25"/>
      <c r="G17" s="25"/>
      <c r="H17" s="25"/>
      <c r="I17" s="25"/>
      <c r="J17" s="25"/>
      <c r="K17" s="25"/>
      <c r="L17" s="25"/>
      <c r="M17" s="25"/>
      <c r="N17" s="26"/>
      <c r="O17" s="26"/>
      <c r="P17" s="26"/>
      <c r="Q17" s="26"/>
      <c r="R17" s="26"/>
      <c r="S17" s="26"/>
      <c r="T17" s="26"/>
      <c r="U17" s="26"/>
      <c r="V17" s="25"/>
      <c r="W17" s="25"/>
      <c r="X17" s="25"/>
      <c r="Y17" s="25"/>
      <c r="Z17" s="25"/>
      <c r="AA17" s="25"/>
      <c r="AB17" s="25"/>
      <c r="AC17" s="25"/>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row>
    <row r="18" spans="1:289" ht="26.25" customHeight="1" thickBot="1" x14ac:dyDescent="0.25">
      <c r="A18" s="57" t="s">
        <v>17</v>
      </c>
      <c r="B18" s="58"/>
      <c r="C18" s="25">
        <v>137648.1</v>
      </c>
      <c r="D18" s="25"/>
      <c r="E18" s="25"/>
      <c r="F18" s="25">
        <v>3563.3</v>
      </c>
      <c r="G18" s="25">
        <v>1275.5</v>
      </c>
      <c r="H18" s="25">
        <v>768</v>
      </c>
      <c r="I18" s="25"/>
      <c r="J18" s="25"/>
      <c r="K18" s="25"/>
      <c r="L18" s="25">
        <v>49296.2</v>
      </c>
      <c r="M18" s="25">
        <v>31323.8</v>
      </c>
      <c r="N18" s="26"/>
      <c r="O18" s="26"/>
      <c r="P18" s="26">
        <v>10977</v>
      </c>
      <c r="Q18" s="26"/>
      <c r="R18" s="26"/>
      <c r="S18" s="26">
        <v>78873.710000000006</v>
      </c>
      <c r="T18" s="26">
        <v>5602.2</v>
      </c>
      <c r="U18" s="26">
        <v>1359</v>
      </c>
      <c r="V18" s="25">
        <v>5511.5</v>
      </c>
      <c r="W18" s="25">
        <v>137642</v>
      </c>
      <c r="X18" s="25">
        <v>1.1000000000000001</v>
      </c>
      <c r="Y18" s="25">
        <v>4770.5</v>
      </c>
      <c r="Z18" s="25">
        <v>78433</v>
      </c>
      <c r="AA18" s="25">
        <v>52600</v>
      </c>
      <c r="AB18" s="25">
        <v>2757740.7</v>
      </c>
      <c r="AC18" s="27">
        <v>219</v>
      </c>
      <c r="AD18" s="26">
        <v>44202</v>
      </c>
      <c r="AE18" s="26"/>
      <c r="AF18" s="26">
        <v>7840.8</v>
      </c>
      <c r="AG18" s="26"/>
      <c r="AH18" s="26"/>
      <c r="AI18" s="26"/>
      <c r="AJ18" s="26">
        <v>2809.2</v>
      </c>
      <c r="AK18" s="26">
        <v>19356.8</v>
      </c>
      <c r="AL18" s="26">
        <v>1322206</v>
      </c>
      <c r="AM18" s="26">
        <v>36288.9</v>
      </c>
      <c r="AN18" s="26">
        <v>12498.9</v>
      </c>
      <c r="AO18" s="26"/>
      <c r="AP18" s="26">
        <v>459.03</v>
      </c>
      <c r="AQ18" s="26">
        <v>21428.61</v>
      </c>
      <c r="AR18" s="26"/>
      <c r="AS18" s="26">
        <v>4253.8</v>
      </c>
      <c r="AT18" s="26">
        <v>9365.7000000000007</v>
      </c>
      <c r="AU18" s="26">
        <v>21300</v>
      </c>
      <c r="AV18" s="26">
        <v>2399454.1</v>
      </c>
      <c r="AW18" s="26">
        <v>1823</v>
      </c>
      <c r="AX18" s="26"/>
      <c r="AY18" s="26"/>
      <c r="AZ18" s="26"/>
      <c r="BA18" s="26">
        <v>8940</v>
      </c>
      <c r="BB18" s="26">
        <v>155138.5</v>
      </c>
      <c r="BC18" s="26"/>
      <c r="BD18" s="26">
        <v>14004.6</v>
      </c>
      <c r="BE18" s="26">
        <v>4180.8</v>
      </c>
      <c r="BF18" s="26"/>
      <c r="BG18" s="26">
        <v>44298.7</v>
      </c>
      <c r="BH18" s="26"/>
      <c r="BI18" s="26"/>
      <c r="BJ18" s="26">
        <v>19462.900000000001</v>
      </c>
      <c r="BK18" s="26"/>
      <c r="BL18" s="26"/>
      <c r="BM18" s="26"/>
      <c r="BN18" s="26">
        <v>34637.9</v>
      </c>
      <c r="BO18" s="26">
        <v>65422</v>
      </c>
      <c r="BP18" s="26"/>
      <c r="BQ18" s="26"/>
      <c r="BR18" s="26"/>
      <c r="BS18" s="26">
        <v>163693.5</v>
      </c>
      <c r="BT18" s="26"/>
      <c r="BU18" s="26">
        <v>8459.2000000000007</v>
      </c>
      <c r="BV18" s="26">
        <v>11069.8</v>
      </c>
      <c r="BW18" s="26">
        <v>257666.8</v>
      </c>
      <c r="BX18" s="26"/>
      <c r="BY18" s="26">
        <v>46536.4</v>
      </c>
      <c r="BZ18" s="26"/>
      <c r="CA18" s="26"/>
      <c r="CB18" s="26">
        <v>3529</v>
      </c>
      <c r="CC18" s="26">
        <v>2883.7</v>
      </c>
      <c r="CD18" s="26">
        <v>66.5</v>
      </c>
      <c r="CE18" s="26">
        <v>93644.2</v>
      </c>
      <c r="CF18" s="26">
        <v>41630</v>
      </c>
      <c r="CG18" s="26"/>
      <c r="CH18" s="26">
        <v>13684.5</v>
      </c>
      <c r="CI18" s="26">
        <v>5501.2</v>
      </c>
      <c r="CJ18" s="26">
        <v>68129</v>
      </c>
      <c r="CK18" s="26">
        <v>15466.1</v>
      </c>
      <c r="CL18" s="26">
        <v>10163.1</v>
      </c>
      <c r="CM18" s="26"/>
      <c r="CN18" s="26">
        <v>227911</v>
      </c>
      <c r="CO18" s="26">
        <v>608101.11</v>
      </c>
      <c r="CP18" s="26">
        <v>2390.9</v>
      </c>
      <c r="CQ18" s="26">
        <v>8205.9</v>
      </c>
      <c r="CR18" s="26">
        <v>549011.77</v>
      </c>
      <c r="CS18" s="26">
        <v>64500.3</v>
      </c>
      <c r="CT18" s="26">
        <v>29484.5</v>
      </c>
      <c r="CU18" s="26">
        <v>6364</v>
      </c>
      <c r="CV18" s="26">
        <v>2777676.9</v>
      </c>
      <c r="CW18" s="26">
        <v>16980</v>
      </c>
      <c r="CX18" s="26">
        <v>26013</v>
      </c>
      <c r="CY18" s="26">
        <v>74153</v>
      </c>
      <c r="CZ18" s="26">
        <v>8874.2000000000007</v>
      </c>
      <c r="DA18" s="26">
        <v>51900</v>
      </c>
      <c r="DB18" s="26">
        <v>34637.599999999999</v>
      </c>
      <c r="DC18" s="26"/>
      <c r="DD18" s="26"/>
      <c r="DE18" s="26">
        <v>18772.599999999999</v>
      </c>
      <c r="DF18" s="26">
        <v>17835.099999999999</v>
      </c>
      <c r="DG18" s="26"/>
      <c r="DH18" s="26">
        <v>19118.099999999999</v>
      </c>
      <c r="DI18" s="26">
        <v>9425.2999999999993</v>
      </c>
      <c r="DJ18" s="26">
        <v>9000000</v>
      </c>
      <c r="DK18" s="26">
        <v>36599.839999999997</v>
      </c>
      <c r="DL18" s="26">
        <v>2319.6</v>
      </c>
      <c r="DM18" s="26"/>
      <c r="DN18" s="26">
        <v>1248.7</v>
      </c>
      <c r="DO18" s="26">
        <v>193802.2</v>
      </c>
      <c r="DP18" s="26"/>
      <c r="DQ18" s="26">
        <v>36611.9</v>
      </c>
      <c r="DR18" s="26">
        <v>5824</v>
      </c>
      <c r="DS18" s="26">
        <v>8383.1</v>
      </c>
      <c r="DT18" s="26"/>
      <c r="DU18" s="26">
        <v>22781.7</v>
      </c>
      <c r="DV18" s="26">
        <v>2852234.5</v>
      </c>
      <c r="DW18" s="26">
        <v>166421.6</v>
      </c>
      <c r="DX18" s="26">
        <v>46580.49</v>
      </c>
      <c r="DY18" s="26"/>
      <c r="DZ18" s="26">
        <v>11069.8</v>
      </c>
      <c r="EA18" s="26">
        <v>51375</v>
      </c>
      <c r="EB18" s="26"/>
      <c r="EC18" s="26"/>
      <c r="ED18" s="26">
        <v>25192.7</v>
      </c>
      <c r="EE18" s="26">
        <v>17746</v>
      </c>
      <c r="EF18" s="26"/>
      <c r="EG18" s="26"/>
      <c r="EH18" s="26">
        <v>8549.9</v>
      </c>
      <c r="EI18" s="26">
        <v>11896.5</v>
      </c>
      <c r="EJ18" s="26">
        <v>12840.6</v>
      </c>
      <c r="EK18" s="26"/>
      <c r="EL18" s="26"/>
      <c r="EM18" s="26">
        <v>6309.9</v>
      </c>
      <c r="EN18" s="26">
        <v>2534.4</v>
      </c>
      <c r="EO18" s="26">
        <v>9533.2000000000007</v>
      </c>
      <c r="EP18" s="26"/>
      <c r="EQ18" s="26">
        <v>6700</v>
      </c>
      <c r="ER18" s="26">
        <v>85418.9</v>
      </c>
      <c r="ES18" s="26">
        <v>10400</v>
      </c>
      <c r="ET18" s="26">
        <v>6381.7</v>
      </c>
      <c r="EU18" s="26">
        <v>10612.8</v>
      </c>
      <c r="EV18" s="26">
        <v>21790.799999999999</v>
      </c>
      <c r="EW18" s="26">
        <v>3980</v>
      </c>
      <c r="EX18" s="26">
        <v>614128.69999999995</v>
      </c>
      <c r="EY18" s="26">
        <v>22839.8</v>
      </c>
      <c r="EZ18" s="26">
        <v>16937.099999999999</v>
      </c>
      <c r="FA18" s="26"/>
      <c r="FB18" s="26">
        <v>1519864.9</v>
      </c>
      <c r="FC18" s="26">
        <v>261930.2</v>
      </c>
      <c r="FD18" s="26">
        <v>38709.4</v>
      </c>
      <c r="FE18" s="26">
        <v>9642.5</v>
      </c>
      <c r="FF18" s="26">
        <v>22689.7</v>
      </c>
      <c r="FG18" s="26">
        <v>154099.6</v>
      </c>
      <c r="FH18" s="26">
        <v>32800</v>
      </c>
      <c r="FI18" s="26">
        <v>578003.1</v>
      </c>
      <c r="FJ18" s="26">
        <v>295135.59999999998</v>
      </c>
      <c r="FK18" s="26">
        <v>904191.8</v>
      </c>
      <c r="FL18" s="26">
        <v>20047.5</v>
      </c>
      <c r="FM18" s="26">
        <v>144055</v>
      </c>
      <c r="FN18" s="26">
        <v>511924</v>
      </c>
      <c r="FO18" s="26">
        <v>113336</v>
      </c>
      <c r="FP18" s="26">
        <v>450417.7</v>
      </c>
      <c r="FQ18" s="26">
        <v>7975</v>
      </c>
      <c r="FR18" s="26">
        <v>127054.8</v>
      </c>
      <c r="FS18" s="26">
        <v>58574.2</v>
      </c>
      <c r="FT18" s="26">
        <v>162600</v>
      </c>
      <c r="FU18" s="26">
        <v>20124099.300000001</v>
      </c>
      <c r="FV18" s="26"/>
      <c r="FW18" s="26">
        <v>1114762</v>
      </c>
      <c r="FX18" s="26">
        <v>38652.300000000003</v>
      </c>
      <c r="FY18" s="26">
        <v>48641.3</v>
      </c>
      <c r="FZ18" s="26">
        <v>6445.35</v>
      </c>
      <c r="GA18" s="26">
        <v>32499</v>
      </c>
      <c r="GB18" s="26">
        <v>10880</v>
      </c>
      <c r="GC18" s="26">
        <v>5753</v>
      </c>
      <c r="GD18" s="26"/>
      <c r="GE18" s="26">
        <v>1120</v>
      </c>
      <c r="GF18" s="26">
        <v>10700</v>
      </c>
      <c r="GG18" s="26">
        <v>20189.599999999999</v>
      </c>
      <c r="GH18" s="26">
        <v>1620.2</v>
      </c>
      <c r="GI18" s="26"/>
      <c r="GJ18" s="26"/>
      <c r="GK18" s="26">
        <v>2928.9</v>
      </c>
      <c r="GL18" s="26"/>
      <c r="GM18" s="26"/>
      <c r="GN18" s="26">
        <v>4507.95</v>
      </c>
      <c r="GO18" s="26">
        <v>9010</v>
      </c>
      <c r="GP18" s="26">
        <v>1900</v>
      </c>
      <c r="GQ18" s="26"/>
      <c r="GR18" s="26"/>
      <c r="GS18" s="26">
        <v>955.4</v>
      </c>
      <c r="GT18" s="26"/>
      <c r="GU18" s="26"/>
      <c r="GV18" s="26">
        <v>16200.1</v>
      </c>
      <c r="GW18" s="26"/>
      <c r="GX18" s="26">
        <v>4056.5</v>
      </c>
      <c r="GY18" s="26">
        <v>3479.94</v>
      </c>
      <c r="GZ18" s="26">
        <v>3167.7</v>
      </c>
      <c r="HA18" s="26"/>
      <c r="HB18" s="26">
        <v>2.9</v>
      </c>
      <c r="HC18" s="26"/>
      <c r="HD18" s="26">
        <v>11476.2</v>
      </c>
      <c r="HE18" s="26">
        <v>2937.6</v>
      </c>
      <c r="HF18" s="26"/>
      <c r="HG18" s="26"/>
      <c r="HH18" s="26">
        <v>2200</v>
      </c>
      <c r="HI18" s="26"/>
      <c r="HJ18" s="26"/>
      <c r="HK18" s="26">
        <v>909.8</v>
      </c>
      <c r="HL18" s="26">
        <v>6030</v>
      </c>
      <c r="HM18" s="26">
        <v>3752.42</v>
      </c>
      <c r="HN18" s="26">
        <v>3193.14</v>
      </c>
      <c r="HO18" s="26"/>
      <c r="HP18" s="26">
        <v>11132</v>
      </c>
      <c r="HQ18" s="26">
        <v>2138</v>
      </c>
      <c r="HR18" s="26"/>
      <c r="HS18" s="26">
        <v>646.79999999999995</v>
      </c>
      <c r="HT18" s="26">
        <v>1060.4000000000001</v>
      </c>
      <c r="HU18" s="26">
        <v>552.96</v>
      </c>
      <c r="HV18" s="26"/>
      <c r="HW18" s="26">
        <v>1886.6</v>
      </c>
      <c r="HX18" s="26">
        <v>2400</v>
      </c>
      <c r="HY18" s="26">
        <v>2088</v>
      </c>
      <c r="HZ18" s="26">
        <v>14777</v>
      </c>
      <c r="IA18" s="26"/>
      <c r="IB18" s="26"/>
      <c r="IC18" s="26">
        <v>2526.52</v>
      </c>
      <c r="ID18" s="26"/>
      <c r="IE18" s="26">
        <v>778.4</v>
      </c>
      <c r="IF18" s="26">
        <v>3704</v>
      </c>
      <c r="IG18" s="26">
        <v>2628</v>
      </c>
      <c r="IH18" s="26">
        <v>4967.54</v>
      </c>
      <c r="II18" s="26">
        <v>4509.5</v>
      </c>
      <c r="IJ18" s="26"/>
      <c r="IK18" s="26">
        <v>2364.5</v>
      </c>
      <c r="IL18" s="26">
        <v>3642.8</v>
      </c>
      <c r="IM18" s="26">
        <v>666.48</v>
      </c>
      <c r="IN18" s="26"/>
      <c r="IO18" s="26">
        <v>1212.2</v>
      </c>
      <c r="IP18" s="26"/>
      <c r="IQ18" s="26"/>
      <c r="IR18" s="26"/>
      <c r="IS18" s="26"/>
      <c r="IT18" s="26"/>
      <c r="IU18" s="26"/>
      <c r="IV18" s="26"/>
      <c r="IW18" s="26"/>
      <c r="IX18" s="26"/>
      <c r="IY18" s="26"/>
      <c r="IZ18" s="26"/>
      <c r="JA18" s="26">
        <v>1397.8</v>
      </c>
      <c r="JB18" s="26">
        <v>2001.6</v>
      </c>
      <c r="JC18" s="26"/>
      <c r="JD18" s="26">
        <v>5396.9</v>
      </c>
      <c r="JE18" s="26"/>
      <c r="JF18" s="26"/>
      <c r="JG18" s="26">
        <v>1129.5999999999999</v>
      </c>
      <c r="JH18" s="26">
        <v>1830</v>
      </c>
      <c r="JI18" s="26">
        <v>915.6</v>
      </c>
      <c r="JJ18" s="26"/>
      <c r="JK18" s="26"/>
      <c r="JL18" s="26">
        <v>1000.3</v>
      </c>
      <c r="JM18" s="26"/>
      <c r="JN18" s="26"/>
      <c r="JO18" s="26"/>
      <c r="JP18" s="26"/>
      <c r="JQ18" s="26">
        <v>10359.4</v>
      </c>
      <c r="JR18" s="26"/>
      <c r="JS18" s="26"/>
      <c r="JT18" s="26"/>
      <c r="JU18" s="26"/>
      <c r="JV18" s="26"/>
      <c r="JW18" s="26"/>
      <c r="JX18" s="26"/>
      <c r="JY18" s="26">
        <v>834.3</v>
      </c>
      <c r="JZ18" s="26">
        <v>181.5</v>
      </c>
      <c r="KA18" s="26">
        <v>62085</v>
      </c>
      <c r="KB18" s="26"/>
      <c r="KC18" s="26">
        <v>6.6</v>
      </c>
    </row>
    <row r="19" spans="1:289" ht="12.75" thickBot="1" x14ac:dyDescent="0.25">
      <c r="A19" s="67" t="s">
        <v>304</v>
      </c>
      <c r="B19" s="68"/>
      <c r="C19" s="23">
        <f>SUM(C20:C22)</f>
        <v>66830.399999999994</v>
      </c>
      <c r="D19" s="23">
        <f t="shared" ref="D19:BO19" si="218">SUM(D20:D22)</f>
        <v>0</v>
      </c>
      <c r="E19" s="23">
        <f t="shared" si="218"/>
        <v>4589.8999999999996</v>
      </c>
      <c r="F19" s="23">
        <f t="shared" si="218"/>
        <v>0</v>
      </c>
      <c r="G19" s="23">
        <f t="shared" si="218"/>
        <v>0</v>
      </c>
      <c r="H19" s="23">
        <f t="shared" si="218"/>
        <v>0</v>
      </c>
      <c r="I19" s="23">
        <f t="shared" si="218"/>
        <v>11905</v>
      </c>
      <c r="J19" s="23">
        <f t="shared" si="218"/>
        <v>0</v>
      </c>
      <c r="K19" s="23">
        <f t="shared" si="218"/>
        <v>0</v>
      </c>
      <c r="L19" s="23">
        <f t="shared" si="218"/>
        <v>1684.8</v>
      </c>
      <c r="M19" s="23">
        <f t="shared" si="218"/>
        <v>183823.9</v>
      </c>
      <c r="N19" s="23">
        <f t="shared" si="218"/>
        <v>0</v>
      </c>
      <c r="O19" s="23">
        <f t="shared" si="218"/>
        <v>0</v>
      </c>
      <c r="P19" s="23">
        <f t="shared" si="218"/>
        <v>0</v>
      </c>
      <c r="Q19" s="23">
        <f t="shared" si="218"/>
        <v>0</v>
      </c>
      <c r="R19" s="23">
        <f t="shared" si="218"/>
        <v>0</v>
      </c>
      <c r="S19" s="23">
        <f t="shared" si="218"/>
        <v>0</v>
      </c>
      <c r="T19" s="23">
        <f t="shared" si="218"/>
        <v>0</v>
      </c>
      <c r="U19" s="23">
        <f t="shared" si="218"/>
        <v>0</v>
      </c>
      <c r="V19" s="23">
        <f t="shared" si="218"/>
        <v>0</v>
      </c>
      <c r="W19" s="23">
        <f t="shared" si="218"/>
        <v>0</v>
      </c>
      <c r="X19" s="23">
        <f t="shared" si="218"/>
        <v>0</v>
      </c>
      <c r="Y19" s="23">
        <f t="shared" si="218"/>
        <v>3573.6</v>
      </c>
      <c r="Z19" s="23">
        <f t="shared" si="218"/>
        <v>0</v>
      </c>
      <c r="AA19" s="23">
        <f t="shared" si="218"/>
        <v>62.5</v>
      </c>
      <c r="AB19" s="23">
        <f t="shared" si="218"/>
        <v>499.7</v>
      </c>
      <c r="AC19" s="23">
        <f t="shared" si="218"/>
        <v>0</v>
      </c>
      <c r="AD19" s="23">
        <f t="shared" si="218"/>
        <v>44400</v>
      </c>
      <c r="AE19" s="23">
        <f t="shared" si="218"/>
        <v>0</v>
      </c>
      <c r="AF19" s="23">
        <f t="shared" si="218"/>
        <v>33797.199999999997</v>
      </c>
      <c r="AG19" s="23">
        <f t="shared" si="218"/>
        <v>0</v>
      </c>
      <c r="AH19" s="23">
        <f t="shared" si="218"/>
        <v>0</v>
      </c>
      <c r="AI19" s="23">
        <f t="shared" si="218"/>
        <v>0</v>
      </c>
      <c r="AJ19" s="23">
        <f t="shared" si="218"/>
        <v>0</v>
      </c>
      <c r="AK19" s="23">
        <f t="shared" si="218"/>
        <v>0</v>
      </c>
      <c r="AL19" s="23">
        <f t="shared" si="218"/>
        <v>1082164.3</v>
      </c>
      <c r="AM19" s="23">
        <f t="shared" si="218"/>
        <v>7905.6</v>
      </c>
      <c r="AN19" s="23">
        <f t="shared" si="218"/>
        <v>0</v>
      </c>
      <c r="AO19" s="23">
        <f t="shared" si="218"/>
        <v>0</v>
      </c>
      <c r="AP19" s="23">
        <f t="shared" si="218"/>
        <v>0</v>
      </c>
      <c r="AQ19" s="23">
        <f t="shared" si="218"/>
        <v>1690</v>
      </c>
      <c r="AR19" s="23">
        <f t="shared" si="218"/>
        <v>0</v>
      </c>
      <c r="AS19" s="23">
        <f t="shared" si="218"/>
        <v>0</v>
      </c>
      <c r="AT19" s="23">
        <f t="shared" si="218"/>
        <v>44196.7</v>
      </c>
      <c r="AU19" s="23">
        <f t="shared" si="218"/>
        <v>32700</v>
      </c>
      <c r="AV19" s="23">
        <f t="shared" si="218"/>
        <v>40913.599999999999</v>
      </c>
      <c r="AW19" s="23">
        <f t="shared" si="218"/>
        <v>0</v>
      </c>
      <c r="AX19" s="23">
        <f t="shared" si="218"/>
        <v>0</v>
      </c>
      <c r="AY19" s="23">
        <f t="shared" si="218"/>
        <v>0</v>
      </c>
      <c r="AZ19" s="23">
        <f t="shared" si="218"/>
        <v>0</v>
      </c>
      <c r="BA19" s="23">
        <f t="shared" si="218"/>
        <v>0</v>
      </c>
      <c r="BB19" s="23">
        <f t="shared" si="218"/>
        <v>0</v>
      </c>
      <c r="BC19" s="23">
        <f t="shared" si="218"/>
        <v>0</v>
      </c>
      <c r="BD19" s="23">
        <f t="shared" si="218"/>
        <v>0</v>
      </c>
      <c r="BE19" s="23">
        <f t="shared" si="218"/>
        <v>0</v>
      </c>
      <c r="BF19" s="23">
        <f t="shared" si="218"/>
        <v>0</v>
      </c>
      <c r="BG19" s="23">
        <f t="shared" si="218"/>
        <v>0</v>
      </c>
      <c r="BH19" s="23">
        <f t="shared" si="218"/>
        <v>0</v>
      </c>
      <c r="BI19" s="23">
        <f t="shared" si="218"/>
        <v>0</v>
      </c>
      <c r="BJ19" s="23">
        <f t="shared" si="218"/>
        <v>0</v>
      </c>
      <c r="BK19" s="23">
        <f t="shared" si="218"/>
        <v>0</v>
      </c>
      <c r="BL19" s="23">
        <f t="shared" si="218"/>
        <v>0</v>
      </c>
      <c r="BM19" s="23">
        <f t="shared" si="218"/>
        <v>0</v>
      </c>
      <c r="BN19" s="23">
        <f t="shared" si="218"/>
        <v>0</v>
      </c>
      <c r="BO19" s="23">
        <f t="shared" si="218"/>
        <v>0</v>
      </c>
      <c r="BP19" s="23">
        <f t="shared" ref="BP19:DZ19" si="219">SUM(BP20:BP22)</f>
        <v>0</v>
      </c>
      <c r="BQ19" s="23">
        <f t="shared" si="219"/>
        <v>0</v>
      </c>
      <c r="BR19" s="23">
        <f t="shared" si="219"/>
        <v>0</v>
      </c>
      <c r="BS19" s="23">
        <f t="shared" si="219"/>
        <v>17690.400000000001</v>
      </c>
      <c r="BT19" s="23">
        <f t="shared" si="219"/>
        <v>0</v>
      </c>
      <c r="BU19" s="23">
        <f t="shared" si="219"/>
        <v>0</v>
      </c>
      <c r="BV19" s="23">
        <f t="shared" si="219"/>
        <v>0</v>
      </c>
      <c r="BW19" s="23">
        <f t="shared" si="219"/>
        <v>25767.599999999999</v>
      </c>
      <c r="BX19" s="23">
        <f t="shared" si="219"/>
        <v>0</v>
      </c>
      <c r="BY19" s="23">
        <f t="shared" si="219"/>
        <v>0</v>
      </c>
      <c r="BZ19" s="23">
        <f t="shared" si="219"/>
        <v>0</v>
      </c>
      <c r="CA19" s="23">
        <f t="shared" si="219"/>
        <v>0</v>
      </c>
      <c r="CB19" s="23">
        <f t="shared" si="219"/>
        <v>2.1</v>
      </c>
      <c r="CC19" s="23">
        <f t="shared" si="219"/>
        <v>49</v>
      </c>
      <c r="CD19" s="23">
        <f t="shared" si="219"/>
        <v>0</v>
      </c>
      <c r="CE19" s="23">
        <f t="shared" si="219"/>
        <v>8611</v>
      </c>
      <c r="CF19" s="23">
        <f t="shared" si="219"/>
        <v>0</v>
      </c>
      <c r="CG19" s="23">
        <f t="shared" si="219"/>
        <v>1517</v>
      </c>
      <c r="CH19" s="23">
        <f t="shared" si="219"/>
        <v>0</v>
      </c>
      <c r="CI19" s="23">
        <f t="shared" si="219"/>
        <v>0</v>
      </c>
      <c r="CJ19" s="23">
        <f t="shared" si="219"/>
        <v>10843.2</v>
      </c>
      <c r="CK19" s="23">
        <f t="shared" si="219"/>
        <v>4764.8</v>
      </c>
      <c r="CL19" s="23">
        <f t="shared" si="219"/>
        <v>0</v>
      </c>
      <c r="CM19" s="23">
        <f t="shared" si="219"/>
        <v>0</v>
      </c>
      <c r="CN19" s="23">
        <f t="shared" si="219"/>
        <v>6783</v>
      </c>
      <c r="CO19" s="23">
        <f t="shared" si="219"/>
        <v>56743.4</v>
      </c>
      <c r="CP19" s="23">
        <f t="shared" si="219"/>
        <v>0</v>
      </c>
      <c r="CQ19" s="23">
        <f t="shared" si="219"/>
        <v>0</v>
      </c>
      <c r="CR19" s="23">
        <f t="shared" si="219"/>
        <v>20347.2</v>
      </c>
      <c r="CS19" s="23">
        <f t="shared" si="219"/>
        <v>646.70000000000005</v>
      </c>
      <c r="CT19" s="23">
        <f t="shared" si="219"/>
        <v>0</v>
      </c>
      <c r="CU19" s="23">
        <f t="shared" si="219"/>
        <v>10382</v>
      </c>
      <c r="CV19" s="23">
        <f t="shared" si="219"/>
        <v>12574.9</v>
      </c>
      <c r="CW19" s="23">
        <f t="shared" si="219"/>
        <v>56920.700000000004</v>
      </c>
      <c r="CX19" s="23">
        <f t="shared" si="219"/>
        <v>203.5</v>
      </c>
      <c r="CY19" s="23">
        <f t="shared" si="219"/>
        <v>0</v>
      </c>
      <c r="CZ19" s="23">
        <f t="shared" si="219"/>
        <v>0</v>
      </c>
      <c r="DA19" s="23">
        <f t="shared" si="219"/>
        <v>1900</v>
      </c>
      <c r="DB19" s="23">
        <f t="shared" si="219"/>
        <v>8757.7999999999993</v>
      </c>
      <c r="DC19" s="23">
        <f t="shared" si="219"/>
        <v>0</v>
      </c>
      <c r="DD19" s="23">
        <f t="shared" si="219"/>
        <v>0</v>
      </c>
      <c r="DE19" s="23">
        <f t="shared" si="219"/>
        <v>0</v>
      </c>
      <c r="DF19" s="23">
        <f t="shared" si="219"/>
        <v>55796.5</v>
      </c>
      <c r="DG19" s="23">
        <f t="shared" si="219"/>
        <v>20000</v>
      </c>
      <c r="DH19" s="23">
        <f t="shared" si="219"/>
        <v>25242</v>
      </c>
      <c r="DI19" s="23">
        <f t="shared" si="219"/>
        <v>17762.5</v>
      </c>
      <c r="DJ19" s="23">
        <f t="shared" si="219"/>
        <v>2738615.9</v>
      </c>
      <c r="DK19" s="23">
        <f t="shared" si="219"/>
        <v>5995.6</v>
      </c>
      <c r="DL19" s="23">
        <f t="shared" si="219"/>
        <v>78441.899999999994</v>
      </c>
      <c r="DM19" s="23">
        <f t="shared" si="219"/>
        <v>0</v>
      </c>
      <c r="DN19" s="23">
        <f t="shared" si="219"/>
        <v>0</v>
      </c>
      <c r="DO19" s="23">
        <f t="shared" si="219"/>
        <v>8589.6</v>
      </c>
      <c r="DP19" s="23">
        <f t="shared" si="219"/>
        <v>0</v>
      </c>
      <c r="DQ19" s="23">
        <f t="shared" si="219"/>
        <v>67196.600000000006</v>
      </c>
      <c r="DR19" s="23">
        <f t="shared" si="219"/>
        <v>4840.8999999999996</v>
      </c>
      <c r="DS19" s="23">
        <f t="shared" si="219"/>
        <v>0</v>
      </c>
      <c r="DT19" s="23">
        <f t="shared" si="219"/>
        <v>20504.3</v>
      </c>
      <c r="DU19" s="23">
        <f t="shared" si="219"/>
        <v>53328.6</v>
      </c>
      <c r="DV19" s="23">
        <f t="shared" si="219"/>
        <v>4320240.5</v>
      </c>
      <c r="DW19" s="23">
        <f t="shared" si="219"/>
        <v>2592</v>
      </c>
      <c r="DX19" s="23">
        <f t="shared" si="219"/>
        <v>2607</v>
      </c>
      <c r="DY19" s="23">
        <f t="shared" si="219"/>
        <v>0</v>
      </c>
      <c r="DZ19" s="23">
        <f t="shared" si="219"/>
        <v>0</v>
      </c>
      <c r="EA19" s="23">
        <f t="shared" ref="EA19:GE19" si="220">SUM(EA20:EA22)</f>
        <v>0</v>
      </c>
      <c r="EB19" s="23">
        <f t="shared" si="220"/>
        <v>0</v>
      </c>
      <c r="EC19" s="23">
        <f t="shared" si="220"/>
        <v>0</v>
      </c>
      <c r="ED19" s="23">
        <f t="shared" si="220"/>
        <v>0</v>
      </c>
      <c r="EE19" s="23">
        <f t="shared" si="220"/>
        <v>7581.6</v>
      </c>
      <c r="EF19" s="23">
        <f t="shared" si="220"/>
        <v>29787.3</v>
      </c>
      <c r="EG19" s="23">
        <f t="shared" si="220"/>
        <v>0</v>
      </c>
      <c r="EH19" s="23">
        <f t="shared" si="220"/>
        <v>67.3</v>
      </c>
      <c r="EI19" s="23">
        <f t="shared" si="220"/>
        <v>836</v>
      </c>
      <c r="EJ19" s="23">
        <f t="shared" si="220"/>
        <v>0</v>
      </c>
      <c r="EK19" s="23">
        <f t="shared" si="220"/>
        <v>0</v>
      </c>
      <c r="EL19" s="23">
        <f t="shared" si="220"/>
        <v>0</v>
      </c>
      <c r="EM19" s="23">
        <f t="shared" si="220"/>
        <v>29359.599999999999</v>
      </c>
      <c r="EN19" s="23">
        <f t="shared" si="220"/>
        <v>0</v>
      </c>
      <c r="EO19" s="23">
        <f t="shared" si="220"/>
        <v>39.5</v>
      </c>
      <c r="EP19" s="23">
        <f t="shared" si="220"/>
        <v>0</v>
      </c>
      <c r="EQ19" s="23">
        <f t="shared" si="220"/>
        <v>40352.6</v>
      </c>
      <c r="ER19" s="23">
        <f t="shared" si="220"/>
        <v>96578.5</v>
      </c>
      <c r="ES19" s="23">
        <f t="shared" si="220"/>
        <v>28500</v>
      </c>
      <c r="ET19" s="23">
        <f t="shared" si="220"/>
        <v>9.5</v>
      </c>
      <c r="EU19" s="23">
        <f t="shared" si="220"/>
        <v>57</v>
      </c>
      <c r="EV19" s="23">
        <f t="shared" si="220"/>
        <v>89</v>
      </c>
      <c r="EW19" s="23">
        <f t="shared" si="220"/>
        <v>16800</v>
      </c>
      <c r="EX19" s="23">
        <f t="shared" si="220"/>
        <v>35452.1</v>
      </c>
      <c r="EY19" s="23">
        <f t="shared" si="220"/>
        <v>112.5</v>
      </c>
      <c r="EZ19" s="23">
        <f t="shared" si="220"/>
        <v>28500</v>
      </c>
      <c r="FA19" s="23">
        <f t="shared" si="220"/>
        <v>0</v>
      </c>
      <c r="FB19" s="23">
        <f t="shared" si="220"/>
        <v>0</v>
      </c>
      <c r="FC19" s="23">
        <f t="shared" si="220"/>
        <v>142344</v>
      </c>
      <c r="FD19" s="23">
        <f t="shared" si="220"/>
        <v>6097.9</v>
      </c>
      <c r="FE19" s="23">
        <f t="shared" si="220"/>
        <v>0</v>
      </c>
      <c r="FF19" s="23">
        <f t="shared" si="220"/>
        <v>13664.1</v>
      </c>
      <c r="FG19" s="23">
        <f t="shared" si="220"/>
        <v>720146.6</v>
      </c>
      <c r="FH19" s="23">
        <f t="shared" si="220"/>
        <v>171</v>
      </c>
      <c r="FI19" s="23">
        <f t="shared" si="220"/>
        <v>104384.6</v>
      </c>
      <c r="FJ19" s="23">
        <f t="shared" si="220"/>
        <v>96980.400000000009</v>
      </c>
      <c r="FK19" s="23">
        <f t="shared" si="220"/>
        <v>20721.900000000001</v>
      </c>
      <c r="FL19" s="23">
        <f t="shared" si="220"/>
        <v>211681.8</v>
      </c>
      <c r="FM19" s="23">
        <f t="shared" si="220"/>
        <v>0</v>
      </c>
      <c r="FN19" s="23">
        <f t="shared" si="220"/>
        <v>51771.8</v>
      </c>
      <c r="FO19" s="23">
        <f t="shared" si="220"/>
        <v>561.6</v>
      </c>
      <c r="FP19" s="23">
        <f t="shared" si="220"/>
        <v>69963.600000000006</v>
      </c>
      <c r="FQ19" s="23">
        <f t="shared" si="220"/>
        <v>0</v>
      </c>
      <c r="FR19" s="23">
        <f t="shared" si="220"/>
        <v>5054.3999999999996</v>
      </c>
      <c r="FS19" s="23">
        <f t="shared" si="220"/>
        <v>0</v>
      </c>
      <c r="FT19" s="23">
        <f t="shared" si="220"/>
        <v>388.1</v>
      </c>
      <c r="FU19" s="23">
        <f t="shared" si="220"/>
        <v>1514303.3</v>
      </c>
      <c r="FV19" s="23">
        <f t="shared" si="220"/>
        <v>0</v>
      </c>
      <c r="FW19" s="23">
        <f t="shared" si="220"/>
        <v>3509925</v>
      </c>
      <c r="FX19" s="23">
        <f t="shared" si="220"/>
        <v>0</v>
      </c>
      <c r="FY19" s="23">
        <f t="shared" si="220"/>
        <v>6807.5</v>
      </c>
      <c r="FZ19" s="23">
        <f t="shared" si="220"/>
        <v>40991</v>
      </c>
      <c r="GA19" s="23">
        <f t="shared" si="220"/>
        <v>5</v>
      </c>
      <c r="GB19" s="23">
        <f t="shared" si="220"/>
        <v>70.5</v>
      </c>
      <c r="GC19" s="23">
        <f t="shared" si="220"/>
        <v>0</v>
      </c>
      <c r="GD19" s="23">
        <f t="shared" si="220"/>
        <v>0</v>
      </c>
      <c r="GE19" s="23">
        <f t="shared" si="220"/>
        <v>200</v>
      </c>
      <c r="GF19" s="23">
        <f>SUM(GF20:GF22)</f>
        <v>11100</v>
      </c>
      <c r="GG19" s="23">
        <f>SUM(GG20:GG22)</f>
        <v>5</v>
      </c>
      <c r="GH19" s="23">
        <f>SUM(GH20:GH22)</f>
        <v>0</v>
      </c>
      <c r="GI19" s="23">
        <f t="shared" ref="GI19:IT19" si="221">SUM(GI20:GI22)</f>
        <v>0</v>
      </c>
      <c r="GJ19" s="23">
        <f t="shared" si="221"/>
        <v>0</v>
      </c>
      <c r="GK19" s="23">
        <f t="shared" si="221"/>
        <v>0</v>
      </c>
      <c r="GL19" s="23">
        <f t="shared" si="221"/>
        <v>0</v>
      </c>
      <c r="GM19" s="23">
        <f t="shared" si="221"/>
        <v>0</v>
      </c>
      <c r="GN19" s="23">
        <f t="shared" si="221"/>
        <v>0</v>
      </c>
      <c r="GO19" s="23">
        <f t="shared" si="221"/>
        <v>6458.4</v>
      </c>
      <c r="GP19" s="23">
        <f t="shared" si="221"/>
        <v>6500</v>
      </c>
      <c r="GQ19" s="23">
        <f t="shared" si="221"/>
        <v>0</v>
      </c>
      <c r="GR19" s="23">
        <f t="shared" si="221"/>
        <v>0</v>
      </c>
      <c r="GS19" s="23">
        <f t="shared" si="221"/>
        <v>0</v>
      </c>
      <c r="GT19" s="23">
        <f t="shared" si="221"/>
        <v>0</v>
      </c>
      <c r="GU19" s="23">
        <f t="shared" si="221"/>
        <v>0</v>
      </c>
      <c r="GV19" s="23">
        <f t="shared" si="221"/>
        <v>0</v>
      </c>
      <c r="GW19" s="23">
        <f t="shared" si="221"/>
        <v>0</v>
      </c>
      <c r="GX19" s="23">
        <f t="shared" si="221"/>
        <v>0</v>
      </c>
      <c r="GY19" s="23">
        <f t="shared" si="221"/>
        <v>0</v>
      </c>
      <c r="GZ19" s="23">
        <f t="shared" si="221"/>
        <v>0</v>
      </c>
      <c r="HA19" s="23">
        <f t="shared" si="221"/>
        <v>0</v>
      </c>
      <c r="HB19" s="23">
        <f t="shared" si="221"/>
        <v>0</v>
      </c>
      <c r="HC19" s="23">
        <f t="shared" si="221"/>
        <v>0</v>
      </c>
      <c r="HD19" s="23">
        <f t="shared" si="221"/>
        <v>0</v>
      </c>
      <c r="HE19" s="23">
        <f t="shared" si="221"/>
        <v>0</v>
      </c>
      <c r="HF19" s="23">
        <f t="shared" si="221"/>
        <v>0</v>
      </c>
      <c r="HG19" s="23">
        <f t="shared" si="221"/>
        <v>0</v>
      </c>
      <c r="HH19" s="23">
        <f t="shared" si="221"/>
        <v>1080</v>
      </c>
      <c r="HI19" s="23">
        <f t="shared" si="221"/>
        <v>0</v>
      </c>
      <c r="HJ19" s="23">
        <f t="shared" si="221"/>
        <v>0</v>
      </c>
      <c r="HK19" s="23">
        <f t="shared" si="221"/>
        <v>25</v>
      </c>
      <c r="HL19" s="23">
        <f t="shared" si="221"/>
        <v>0</v>
      </c>
      <c r="HM19" s="23">
        <f t="shared" si="221"/>
        <v>0</v>
      </c>
      <c r="HN19" s="23">
        <f t="shared" si="221"/>
        <v>0</v>
      </c>
      <c r="HO19" s="23">
        <f t="shared" si="221"/>
        <v>0</v>
      </c>
      <c r="HP19" s="23">
        <f t="shared" si="221"/>
        <v>0</v>
      </c>
      <c r="HQ19" s="23">
        <f t="shared" si="221"/>
        <v>5760</v>
      </c>
      <c r="HR19" s="23">
        <f t="shared" si="221"/>
        <v>0</v>
      </c>
      <c r="HS19" s="23">
        <f t="shared" si="221"/>
        <v>0</v>
      </c>
      <c r="HT19" s="23">
        <f t="shared" si="221"/>
        <v>0</v>
      </c>
      <c r="HU19" s="23">
        <f t="shared" si="221"/>
        <v>0</v>
      </c>
      <c r="HV19" s="23">
        <f t="shared" si="221"/>
        <v>0</v>
      </c>
      <c r="HW19" s="23">
        <f t="shared" si="221"/>
        <v>9.5</v>
      </c>
      <c r="HX19" s="23">
        <f t="shared" si="221"/>
        <v>0</v>
      </c>
      <c r="HY19" s="23">
        <f t="shared" si="221"/>
        <v>0</v>
      </c>
      <c r="HZ19" s="23">
        <f t="shared" si="221"/>
        <v>3369.6</v>
      </c>
      <c r="IA19" s="23">
        <f t="shared" si="221"/>
        <v>3.1579999999999999</v>
      </c>
      <c r="IB19" s="23">
        <f t="shared" si="221"/>
        <v>0</v>
      </c>
      <c r="IC19" s="23">
        <f t="shared" si="221"/>
        <v>0</v>
      </c>
      <c r="ID19" s="23">
        <f t="shared" si="221"/>
        <v>0</v>
      </c>
      <c r="IE19" s="23">
        <f t="shared" si="221"/>
        <v>0</v>
      </c>
      <c r="IF19" s="23">
        <f t="shared" si="221"/>
        <v>3369.6</v>
      </c>
      <c r="IG19" s="23">
        <f t="shared" si="221"/>
        <v>0</v>
      </c>
      <c r="IH19" s="23">
        <f t="shared" si="221"/>
        <v>0</v>
      </c>
      <c r="II19" s="23">
        <f t="shared" si="221"/>
        <v>0</v>
      </c>
      <c r="IJ19" s="23">
        <f t="shared" si="221"/>
        <v>1626</v>
      </c>
      <c r="IK19" s="23">
        <f t="shared" si="221"/>
        <v>0</v>
      </c>
      <c r="IL19" s="23">
        <f t="shared" si="221"/>
        <v>34</v>
      </c>
      <c r="IM19" s="23">
        <f t="shared" si="221"/>
        <v>0</v>
      </c>
      <c r="IN19" s="23">
        <f t="shared" si="221"/>
        <v>0</v>
      </c>
      <c r="IO19" s="23">
        <f t="shared" si="221"/>
        <v>92</v>
      </c>
      <c r="IP19" s="23">
        <f t="shared" si="221"/>
        <v>0</v>
      </c>
      <c r="IQ19" s="23">
        <f t="shared" si="221"/>
        <v>0</v>
      </c>
      <c r="IR19" s="23">
        <f t="shared" si="221"/>
        <v>0</v>
      </c>
      <c r="IS19" s="23">
        <f t="shared" si="221"/>
        <v>0</v>
      </c>
      <c r="IT19" s="23">
        <f t="shared" si="221"/>
        <v>0</v>
      </c>
      <c r="IU19" s="23">
        <f t="shared" ref="IU19:KB19" si="222">SUM(IU20:IU22)</f>
        <v>0</v>
      </c>
      <c r="IV19" s="23">
        <f t="shared" si="222"/>
        <v>0</v>
      </c>
      <c r="IW19" s="23">
        <f t="shared" si="222"/>
        <v>0</v>
      </c>
      <c r="IX19" s="23">
        <f t="shared" si="222"/>
        <v>0</v>
      </c>
      <c r="IY19" s="23">
        <f t="shared" si="222"/>
        <v>0</v>
      </c>
      <c r="IZ19" s="23">
        <f t="shared" si="222"/>
        <v>0</v>
      </c>
      <c r="JA19" s="23">
        <f t="shared" si="222"/>
        <v>0</v>
      </c>
      <c r="JB19" s="23">
        <f t="shared" si="222"/>
        <v>0</v>
      </c>
      <c r="JC19" s="23">
        <f t="shared" si="222"/>
        <v>0</v>
      </c>
      <c r="JD19" s="23">
        <f t="shared" si="222"/>
        <v>0</v>
      </c>
      <c r="JE19" s="23">
        <f t="shared" si="222"/>
        <v>0</v>
      </c>
      <c r="JF19" s="23">
        <f t="shared" si="222"/>
        <v>0</v>
      </c>
      <c r="JG19" s="23">
        <f t="shared" si="222"/>
        <v>0</v>
      </c>
      <c r="JH19" s="23">
        <f t="shared" si="222"/>
        <v>0</v>
      </c>
      <c r="JI19" s="23">
        <f t="shared" si="222"/>
        <v>0</v>
      </c>
      <c r="JJ19" s="23">
        <f t="shared" si="222"/>
        <v>0</v>
      </c>
      <c r="JK19" s="23">
        <f t="shared" si="222"/>
        <v>3.5</v>
      </c>
      <c r="JL19" s="23">
        <f t="shared" si="222"/>
        <v>0</v>
      </c>
      <c r="JM19" s="23">
        <f t="shared" si="222"/>
        <v>0</v>
      </c>
      <c r="JN19" s="23">
        <f t="shared" si="222"/>
        <v>0</v>
      </c>
      <c r="JO19" s="23">
        <f t="shared" si="222"/>
        <v>0</v>
      </c>
      <c r="JP19" s="23">
        <f t="shared" si="222"/>
        <v>0</v>
      </c>
      <c r="JQ19" s="23">
        <f t="shared" si="222"/>
        <v>0</v>
      </c>
      <c r="JR19" s="23">
        <f t="shared" si="222"/>
        <v>0</v>
      </c>
      <c r="JS19" s="23">
        <f t="shared" si="222"/>
        <v>0</v>
      </c>
      <c r="JT19" s="23">
        <f t="shared" si="222"/>
        <v>0</v>
      </c>
      <c r="JU19" s="23">
        <f t="shared" si="222"/>
        <v>0</v>
      </c>
      <c r="JV19" s="23">
        <f t="shared" si="222"/>
        <v>0</v>
      </c>
      <c r="JW19" s="23">
        <f t="shared" si="222"/>
        <v>0</v>
      </c>
      <c r="JX19" s="23">
        <f t="shared" si="222"/>
        <v>0</v>
      </c>
      <c r="JY19" s="23">
        <f t="shared" si="222"/>
        <v>0</v>
      </c>
      <c r="JZ19" s="23">
        <f t="shared" si="222"/>
        <v>0</v>
      </c>
      <c r="KA19" s="23">
        <f t="shared" si="222"/>
        <v>6738</v>
      </c>
      <c r="KB19" s="23">
        <f t="shared" si="222"/>
        <v>1123.2</v>
      </c>
      <c r="KC19" s="23">
        <f t="shared" ref="KC19" si="223">SUM(KC20:KC22)</f>
        <v>14.1</v>
      </c>
    </row>
    <row r="20" spans="1:289" ht="24" customHeight="1" thickBot="1" x14ac:dyDescent="0.25">
      <c r="A20" s="57" t="s">
        <v>305</v>
      </c>
      <c r="B20" s="58"/>
      <c r="C20" s="25"/>
      <c r="D20" s="25"/>
      <c r="E20" s="25"/>
      <c r="F20" s="25"/>
      <c r="G20" s="25"/>
      <c r="H20" s="25"/>
      <c r="I20" s="25">
        <v>11905</v>
      </c>
      <c r="J20" s="25"/>
      <c r="K20" s="25"/>
      <c r="L20" s="25"/>
      <c r="M20" s="25">
        <v>94316</v>
      </c>
      <c r="N20" s="26"/>
      <c r="O20" s="26"/>
      <c r="P20" s="26"/>
      <c r="Q20" s="26"/>
      <c r="R20" s="26"/>
      <c r="S20" s="26"/>
      <c r="T20" s="26"/>
      <c r="U20" s="26"/>
      <c r="V20" s="25"/>
      <c r="W20" s="25"/>
      <c r="X20" s="25"/>
      <c r="Y20" s="25"/>
      <c r="Z20" s="25"/>
      <c r="AA20" s="25"/>
      <c r="AB20" s="25"/>
      <c r="AC20" s="25"/>
      <c r="AD20" s="26"/>
      <c r="AE20" s="26"/>
      <c r="AF20" s="26">
        <v>27000</v>
      </c>
      <c r="AG20" s="26"/>
      <c r="AH20" s="26"/>
      <c r="AI20" s="26"/>
      <c r="AJ20" s="26"/>
      <c r="AK20" s="26"/>
      <c r="AL20" s="26"/>
      <c r="AM20" s="26"/>
      <c r="AN20" s="26"/>
      <c r="AO20" s="26"/>
      <c r="AP20" s="26"/>
      <c r="AQ20" s="26"/>
      <c r="AR20" s="26"/>
      <c r="AS20" s="26"/>
      <c r="AT20" s="26">
        <v>24101.7</v>
      </c>
      <c r="AU20" s="26">
        <v>13800</v>
      </c>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v>6196.1</v>
      </c>
      <c r="CF20" s="26"/>
      <c r="CG20" s="26"/>
      <c r="CH20" s="26"/>
      <c r="CI20" s="26"/>
      <c r="CJ20" s="26"/>
      <c r="CK20" s="26"/>
      <c r="CL20" s="26"/>
      <c r="CM20" s="26"/>
      <c r="CN20" s="26"/>
      <c r="CO20" s="26"/>
      <c r="CP20" s="26"/>
      <c r="CQ20" s="26"/>
      <c r="CR20" s="26"/>
      <c r="CS20" s="26"/>
      <c r="CT20" s="26"/>
      <c r="CU20" s="26"/>
      <c r="CV20" s="26"/>
      <c r="CW20" s="26">
        <v>51849.4</v>
      </c>
      <c r="CX20" s="26"/>
      <c r="CY20" s="26"/>
      <c r="CZ20" s="26"/>
      <c r="DA20" s="26"/>
      <c r="DB20" s="26">
        <v>757.8</v>
      </c>
      <c r="DC20" s="26"/>
      <c r="DD20" s="26"/>
      <c r="DE20" s="26"/>
      <c r="DF20" s="26">
        <v>48155.5</v>
      </c>
      <c r="DG20" s="26"/>
      <c r="DH20" s="26"/>
      <c r="DI20" s="26"/>
      <c r="DJ20" s="26"/>
      <c r="DK20" s="26"/>
      <c r="DL20" s="26">
        <v>78441.899999999994</v>
      </c>
      <c r="DM20" s="26"/>
      <c r="DN20" s="26"/>
      <c r="DO20" s="26"/>
      <c r="DP20" s="26"/>
      <c r="DQ20" s="26"/>
      <c r="DR20" s="26">
        <v>4840.8999999999996</v>
      </c>
      <c r="DS20" s="26"/>
      <c r="DT20" s="26"/>
      <c r="DU20" s="26">
        <v>24255</v>
      </c>
      <c r="DV20" s="26"/>
      <c r="DW20" s="26"/>
      <c r="DX20" s="26"/>
      <c r="DY20" s="26"/>
      <c r="DZ20" s="26"/>
      <c r="EA20" s="26"/>
      <c r="EB20" s="26"/>
      <c r="EC20" s="26"/>
      <c r="ED20" s="26"/>
      <c r="EE20" s="26"/>
      <c r="EF20" s="26"/>
      <c r="EG20" s="26"/>
      <c r="EH20" s="26"/>
      <c r="EI20" s="26"/>
      <c r="EJ20" s="26"/>
      <c r="EK20" s="26"/>
      <c r="EL20" s="26"/>
      <c r="EM20" s="26">
        <v>15101.6</v>
      </c>
      <c r="EN20" s="26"/>
      <c r="EO20" s="26"/>
      <c r="EP20" s="26"/>
      <c r="EQ20" s="26"/>
      <c r="ER20" s="26"/>
      <c r="ES20" s="26">
        <v>16700</v>
      </c>
      <c r="ET20" s="26"/>
      <c r="EU20" s="26"/>
      <c r="EV20" s="26"/>
      <c r="EW20" s="26"/>
      <c r="EX20" s="26">
        <v>19381.7</v>
      </c>
      <c r="EY20" s="26"/>
      <c r="EZ20" s="26">
        <v>28500</v>
      </c>
      <c r="FA20" s="26"/>
      <c r="FB20" s="26"/>
      <c r="FC20" s="26"/>
      <c r="FD20" s="26">
        <v>6097.9</v>
      </c>
      <c r="FE20" s="26"/>
      <c r="FF20" s="26"/>
      <c r="FG20" s="26"/>
      <c r="FH20" s="26"/>
      <c r="FI20" s="26"/>
      <c r="FJ20" s="26"/>
      <c r="FK20" s="26">
        <v>20721.900000000001</v>
      </c>
      <c r="FL20" s="26"/>
      <c r="FM20" s="26"/>
      <c r="FN20" s="26"/>
      <c r="FO20" s="26"/>
      <c r="FP20" s="26">
        <v>69101.100000000006</v>
      </c>
      <c r="FQ20" s="26"/>
      <c r="FR20" s="26"/>
      <c r="FS20" s="26"/>
      <c r="FT20" s="26"/>
      <c r="FU20" s="26"/>
      <c r="FV20" s="26"/>
      <c r="FW20" s="26"/>
      <c r="FX20" s="26"/>
      <c r="FY20" s="26"/>
      <c r="FZ20" s="26">
        <v>31163</v>
      </c>
      <c r="GA20" s="26"/>
      <c r="GB20" s="26"/>
      <c r="GC20" s="26"/>
      <c r="GD20" s="26"/>
      <c r="GE20" s="26">
        <v>200</v>
      </c>
      <c r="GF20" s="26">
        <v>11100</v>
      </c>
      <c r="GG20" s="26"/>
      <c r="GH20" s="26"/>
      <c r="GI20" s="26"/>
      <c r="GJ20" s="26"/>
      <c r="GK20" s="26"/>
      <c r="GL20" s="26"/>
      <c r="GM20" s="26"/>
      <c r="GN20" s="26"/>
      <c r="GO20" s="26"/>
      <c r="GP20" s="26">
        <v>6500</v>
      </c>
      <c r="GQ20" s="26"/>
      <c r="GR20" s="26"/>
      <c r="GS20" s="26"/>
      <c r="GT20" s="26"/>
      <c r="GU20" s="26"/>
      <c r="GV20" s="26"/>
      <c r="GW20" s="26"/>
      <c r="GX20" s="26"/>
      <c r="GY20" s="26"/>
      <c r="GZ20" s="26"/>
      <c r="HA20" s="26"/>
      <c r="HB20" s="26"/>
      <c r="HC20" s="26"/>
      <c r="HD20" s="26"/>
      <c r="HE20" s="26"/>
      <c r="HF20" s="26"/>
      <c r="HG20" s="26"/>
      <c r="HH20" s="26">
        <v>1080</v>
      </c>
      <c r="HI20" s="26"/>
      <c r="HJ20" s="26"/>
      <c r="HK20" s="26"/>
      <c r="HL20" s="26"/>
      <c r="HM20" s="26"/>
      <c r="HN20" s="26"/>
      <c r="HO20" s="26"/>
      <c r="HP20" s="26"/>
      <c r="HQ20" s="26"/>
      <c r="HR20" s="26"/>
      <c r="HS20" s="26"/>
      <c r="HT20" s="26"/>
      <c r="HU20" s="26"/>
      <c r="HV20" s="26"/>
      <c r="HW20" s="26"/>
      <c r="HX20" s="26"/>
      <c r="HY20" s="26"/>
      <c r="HZ20" s="26"/>
      <c r="IA20" s="26">
        <v>3.1579999999999999</v>
      </c>
      <c r="IB20" s="26"/>
      <c r="IC20" s="26"/>
      <c r="ID20" s="26"/>
      <c r="IE20" s="26"/>
      <c r="IF20" s="26"/>
      <c r="IG20" s="26"/>
      <c r="IH20" s="26"/>
      <c r="II20" s="26"/>
      <c r="IJ20" s="26">
        <v>1626</v>
      </c>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v>14.1</v>
      </c>
    </row>
    <row r="21" spans="1:289" ht="12" customHeight="1" thickBot="1" x14ac:dyDescent="0.25">
      <c r="A21" s="57" t="s">
        <v>306</v>
      </c>
      <c r="B21" s="58"/>
      <c r="C21" s="25">
        <v>66830.399999999994</v>
      </c>
      <c r="D21" s="25"/>
      <c r="E21" s="25">
        <v>4577.3999999999996</v>
      </c>
      <c r="F21" s="25"/>
      <c r="G21" s="25"/>
      <c r="H21" s="25"/>
      <c r="I21" s="25"/>
      <c r="J21" s="25"/>
      <c r="K21" s="25"/>
      <c r="L21" s="25">
        <v>1684.8</v>
      </c>
      <c r="M21" s="25"/>
      <c r="N21" s="26"/>
      <c r="O21" s="26"/>
      <c r="P21" s="26"/>
      <c r="Q21" s="26"/>
      <c r="R21" s="26"/>
      <c r="S21" s="26"/>
      <c r="T21" s="26"/>
      <c r="U21" s="26"/>
      <c r="V21" s="25"/>
      <c r="W21" s="25"/>
      <c r="X21" s="25"/>
      <c r="Y21" s="25">
        <v>3573.6</v>
      </c>
      <c r="Z21" s="25"/>
      <c r="AA21" s="25"/>
      <c r="AB21" s="25"/>
      <c r="AC21" s="25"/>
      <c r="AD21" s="26"/>
      <c r="AE21" s="26"/>
      <c r="AF21" s="26">
        <v>6739.2</v>
      </c>
      <c r="AG21" s="26"/>
      <c r="AH21" s="26"/>
      <c r="AI21" s="26"/>
      <c r="AJ21" s="26"/>
      <c r="AK21" s="26"/>
      <c r="AL21" s="26">
        <v>1082164.3</v>
      </c>
      <c r="AM21" s="26">
        <v>7905.6</v>
      </c>
      <c r="AN21" s="26"/>
      <c r="AO21" s="26"/>
      <c r="AP21" s="26"/>
      <c r="AQ21" s="26"/>
      <c r="AR21" s="26"/>
      <c r="AS21" s="26"/>
      <c r="AT21" s="26"/>
      <c r="AU21" s="26"/>
      <c r="AV21" s="26">
        <v>40342</v>
      </c>
      <c r="AW21" s="26"/>
      <c r="AX21" s="26"/>
      <c r="AY21" s="26"/>
      <c r="AZ21" s="26"/>
      <c r="BA21" s="26"/>
      <c r="BB21" s="26"/>
      <c r="BC21" s="26"/>
      <c r="BD21" s="26"/>
      <c r="BE21" s="26"/>
      <c r="BF21" s="26"/>
      <c r="BG21" s="26"/>
      <c r="BH21" s="26"/>
      <c r="BI21" s="26"/>
      <c r="BJ21" s="26"/>
      <c r="BK21" s="26"/>
      <c r="BL21" s="26"/>
      <c r="BM21" s="26"/>
      <c r="BN21" s="26"/>
      <c r="BO21" s="26"/>
      <c r="BP21" s="26"/>
      <c r="BQ21" s="26"/>
      <c r="BR21" s="26"/>
      <c r="BS21" s="26">
        <v>17690.400000000001</v>
      </c>
      <c r="BT21" s="26"/>
      <c r="BU21" s="26"/>
      <c r="BV21" s="26"/>
      <c r="BW21" s="26">
        <v>20217.599999999999</v>
      </c>
      <c r="BX21" s="26"/>
      <c r="BY21" s="26"/>
      <c r="BZ21" s="26"/>
      <c r="CA21" s="26"/>
      <c r="CB21" s="26"/>
      <c r="CC21" s="26"/>
      <c r="CD21" s="26"/>
      <c r="CE21" s="26">
        <v>2414.9</v>
      </c>
      <c r="CF21" s="26"/>
      <c r="CG21" s="26"/>
      <c r="CH21" s="26"/>
      <c r="CI21" s="26"/>
      <c r="CJ21" s="26">
        <v>10843.2</v>
      </c>
      <c r="CK21" s="26">
        <v>4764.8</v>
      </c>
      <c r="CL21" s="26"/>
      <c r="CM21" s="26"/>
      <c r="CN21" s="26">
        <v>6739</v>
      </c>
      <c r="CO21" s="26">
        <v>56743.4</v>
      </c>
      <c r="CP21" s="26"/>
      <c r="CQ21" s="26"/>
      <c r="CR21" s="26">
        <v>20347.2</v>
      </c>
      <c r="CS21" s="26">
        <v>646.70000000000005</v>
      </c>
      <c r="CT21" s="26"/>
      <c r="CU21" s="26"/>
      <c r="CV21" s="26">
        <v>11577.6</v>
      </c>
      <c r="CW21" s="26">
        <v>5062.8</v>
      </c>
      <c r="CX21" s="26"/>
      <c r="CY21" s="26"/>
      <c r="CZ21" s="26"/>
      <c r="DA21" s="26">
        <v>1900</v>
      </c>
      <c r="DB21" s="26"/>
      <c r="DC21" s="26"/>
      <c r="DD21" s="26"/>
      <c r="DE21" s="26"/>
      <c r="DF21" s="26">
        <v>7641</v>
      </c>
      <c r="DG21" s="26">
        <v>20000</v>
      </c>
      <c r="DH21" s="26">
        <v>25242</v>
      </c>
      <c r="DI21" s="26">
        <v>17753</v>
      </c>
      <c r="DJ21" s="26">
        <v>2737226.4</v>
      </c>
      <c r="DK21" s="26">
        <v>5995.6</v>
      </c>
      <c r="DL21" s="26"/>
      <c r="DM21" s="26"/>
      <c r="DN21" s="26"/>
      <c r="DO21" s="26">
        <v>8589.6</v>
      </c>
      <c r="DP21" s="26"/>
      <c r="DQ21" s="26">
        <v>6739.2</v>
      </c>
      <c r="DR21" s="26"/>
      <c r="DS21" s="26"/>
      <c r="DT21" s="26"/>
      <c r="DU21" s="26">
        <v>29073.599999999999</v>
      </c>
      <c r="DV21" s="26">
        <v>109404</v>
      </c>
      <c r="DW21" s="26">
        <v>2592</v>
      </c>
      <c r="DX21" s="26">
        <v>2607</v>
      </c>
      <c r="DY21" s="26"/>
      <c r="DZ21" s="26"/>
      <c r="EA21" s="26"/>
      <c r="EB21" s="26"/>
      <c r="EC21" s="26"/>
      <c r="ED21" s="26"/>
      <c r="EE21" s="26">
        <v>7581.6</v>
      </c>
      <c r="EF21" s="26">
        <v>29764.799999999999</v>
      </c>
      <c r="EG21" s="26"/>
      <c r="EH21" s="26"/>
      <c r="EI21" s="26"/>
      <c r="EJ21" s="26"/>
      <c r="EK21" s="26"/>
      <c r="EL21" s="26"/>
      <c r="EM21" s="26">
        <v>11332</v>
      </c>
      <c r="EN21" s="26"/>
      <c r="EO21" s="26"/>
      <c r="EP21" s="26"/>
      <c r="EQ21" s="26">
        <v>40238.6</v>
      </c>
      <c r="ER21" s="26">
        <v>96552</v>
      </c>
      <c r="ES21" s="26">
        <v>11800</v>
      </c>
      <c r="ET21" s="26"/>
      <c r="EU21" s="26"/>
      <c r="EV21" s="26"/>
      <c r="EW21" s="26">
        <v>16800</v>
      </c>
      <c r="EX21" s="26">
        <v>16070.4</v>
      </c>
      <c r="EY21" s="26"/>
      <c r="EZ21" s="26"/>
      <c r="FA21" s="26"/>
      <c r="FB21" s="26"/>
      <c r="FC21" s="26">
        <v>142344</v>
      </c>
      <c r="FD21" s="26"/>
      <c r="FE21" s="26"/>
      <c r="FF21" s="26">
        <v>9384.1</v>
      </c>
      <c r="FG21" s="26">
        <v>720146.6</v>
      </c>
      <c r="FH21" s="26"/>
      <c r="FI21" s="26">
        <v>3384.6</v>
      </c>
      <c r="FJ21" s="26">
        <v>96585.8</v>
      </c>
      <c r="FK21" s="26"/>
      <c r="FL21" s="26">
        <v>211681.8</v>
      </c>
      <c r="FM21" s="26"/>
      <c r="FN21" s="26">
        <v>51645</v>
      </c>
      <c r="FO21" s="26">
        <v>561.6</v>
      </c>
      <c r="FP21" s="26"/>
      <c r="FQ21" s="26"/>
      <c r="FR21" s="26">
        <v>5054.3999999999996</v>
      </c>
      <c r="FS21" s="26"/>
      <c r="FT21" s="26"/>
      <c r="FU21" s="26">
        <v>1511577.3</v>
      </c>
      <c r="FV21" s="26"/>
      <c r="FW21" s="26">
        <v>6247</v>
      </c>
      <c r="FX21" s="26"/>
      <c r="FY21" s="26">
        <v>6739.2</v>
      </c>
      <c r="FZ21" s="26">
        <v>9828</v>
      </c>
      <c r="GA21" s="26"/>
      <c r="GB21" s="26"/>
      <c r="GC21" s="26"/>
      <c r="GD21" s="26"/>
      <c r="GE21" s="26"/>
      <c r="GF21" s="26"/>
      <c r="GG21" s="26"/>
      <c r="GH21" s="26"/>
      <c r="GI21" s="26"/>
      <c r="GJ21" s="26"/>
      <c r="GK21" s="26"/>
      <c r="GL21" s="26"/>
      <c r="GM21" s="26"/>
      <c r="GN21" s="26"/>
      <c r="GO21" s="26">
        <v>6458.4</v>
      </c>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v>5760</v>
      </c>
      <c r="HR21" s="26"/>
      <c r="HS21" s="26"/>
      <c r="HT21" s="26"/>
      <c r="HU21" s="26"/>
      <c r="HV21" s="26"/>
      <c r="HW21" s="26"/>
      <c r="HX21" s="26"/>
      <c r="HY21" s="26"/>
      <c r="HZ21" s="26">
        <v>3369.6</v>
      </c>
      <c r="IA21" s="26"/>
      <c r="IB21" s="26"/>
      <c r="IC21" s="26"/>
      <c r="ID21" s="26"/>
      <c r="IE21" s="26"/>
      <c r="IF21" s="26">
        <v>3369.6</v>
      </c>
      <c r="IG21" s="26"/>
      <c r="IH21" s="26"/>
      <c r="II21" s="26"/>
      <c r="IJ21" s="26"/>
      <c r="IK21" s="26"/>
      <c r="IL21" s="26"/>
      <c r="IM21" s="26"/>
      <c r="IN21" s="26"/>
      <c r="IO21" s="26">
        <v>92</v>
      </c>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v>6738</v>
      </c>
      <c r="KB21" s="26">
        <v>1123.2</v>
      </c>
      <c r="KC21" s="26"/>
    </row>
    <row r="22" spans="1:289" ht="12.75" thickBot="1" x14ac:dyDescent="0.25">
      <c r="A22" s="57" t="s">
        <v>8</v>
      </c>
      <c r="B22" s="58"/>
      <c r="C22" s="25"/>
      <c r="D22" s="25"/>
      <c r="E22" s="25">
        <v>12.5</v>
      </c>
      <c r="F22" s="25"/>
      <c r="G22" s="25"/>
      <c r="H22" s="25"/>
      <c r="I22" s="25"/>
      <c r="J22" s="25"/>
      <c r="K22" s="25"/>
      <c r="L22" s="25"/>
      <c r="M22" s="25">
        <v>89507.9</v>
      </c>
      <c r="N22" s="26"/>
      <c r="O22" s="26"/>
      <c r="P22" s="26"/>
      <c r="Q22" s="26"/>
      <c r="R22" s="26"/>
      <c r="S22" s="26"/>
      <c r="T22" s="26"/>
      <c r="U22" s="26"/>
      <c r="V22" s="25"/>
      <c r="W22" s="25"/>
      <c r="X22" s="25"/>
      <c r="Y22" s="25"/>
      <c r="Z22" s="25"/>
      <c r="AA22" s="25">
        <v>62.5</v>
      </c>
      <c r="AB22" s="25">
        <v>499.7</v>
      </c>
      <c r="AC22" s="25"/>
      <c r="AD22" s="26">
        <v>44400</v>
      </c>
      <c r="AE22" s="26"/>
      <c r="AF22" s="26">
        <v>58</v>
      </c>
      <c r="AG22" s="26"/>
      <c r="AH22" s="26"/>
      <c r="AI22" s="26"/>
      <c r="AJ22" s="26"/>
      <c r="AK22" s="26"/>
      <c r="AL22" s="26"/>
      <c r="AM22" s="26"/>
      <c r="AN22" s="26"/>
      <c r="AO22" s="26"/>
      <c r="AP22" s="26"/>
      <c r="AQ22" s="26">
        <v>1690</v>
      </c>
      <c r="AR22" s="26"/>
      <c r="AS22" s="26"/>
      <c r="AT22" s="26">
        <v>20095</v>
      </c>
      <c r="AU22" s="26">
        <v>18900</v>
      </c>
      <c r="AV22" s="26">
        <v>571.6</v>
      </c>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v>5550</v>
      </c>
      <c r="BX22" s="26"/>
      <c r="BY22" s="26"/>
      <c r="BZ22" s="26"/>
      <c r="CA22" s="26"/>
      <c r="CB22" s="26">
        <v>2.1</v>
      </c>
      <c r="CC22" s="26">
        <v>49</v>
      </c>
      <c r="CD22" s="26"/>
      <c r="CE22" s="26"/>
      <c r="CF22" s="26"/>
      <c r="CG22" s="26">
        <v>1517</v>
      </c>
      <c r="CH22" s="26"/>
      <c r="CI22" s="26"/>
      <c r="CJ22" s="26"/>
      <c r="CK22" s="26"/>
      <c r="CL22" s="26"/>
      <c r="CM22" s="26"/>
      <c r="CN22" s="26">
        <v>44</v>
      </c>
      <c r="CO22" s="26"/>
      <c r="CP22" s="26"/>
      <c r="CQ22" s="26"/>
      <c r="CR22" s="26"/>
      <c r="CS22" s="26"/>
      <c r="CT22" s="26"/>
      <c r="CU22" s="26">
        <v>10382</v>
      </c>
      <c r="CV22" s="26">
        <v>997.3</v>
      </c>
      <c r="CW22" s="26">
        <v>8.5</v>
      </c>
      <c r="CX22" s="26">
        <v>203.5</v>
      </c>
      <c r="CY22" s="26"/>
      <c r="CZ22" s="26"/>
      <c r="DA22" s="26"/>
      <c r="DB22" s="26">
        <v>8000</v>
      </c>
      <c r="DC22" s="26"/>
      <c r="DD22" s="26"/>
      <c r="DE22" s="26"/>
      <c r="DF22" s="26"/>
      <c r="DG22" s="26"/>
      <c r="DH22" s="26"/>
      <c r="DI22" s="26">
        <v>9.5</v>
      </c>
      <c r="DJ22" s="26">
        <v>1389.5</v>
      </c>
      <c r="DK22" s="26"/>
      <c r="DL22" s="26"/>
      <c r="DM22" s="26"/>
      <c r="DN22" s="26"/>
      <c r="DO22" s="26"/>
      <c r="DP22" s="26"/>
      <c r="DQ22" s="26">
        <v>60457.4</v>
      </c>
      <c r="DR22" s="26"/>
      <c r="DS22" s="26"/>
      <c r="DT22" s="26">
        <v>20504.3</v>
      </c>
      <c r="DU22" s="26"/>
      <c r="DV22" s="26">
        <v>4210836.5</v>
      </c>
      <c r="DW22" s="26"/>
      <c r="DX22" s="26"/>
      <c r="DY22" s="26"/>
      <c r="DZ22" s="26"/>
      <c r="EA22" s="26"/>
      <c r="EB22" s="26"/>
      <c r="EC22" s="26"/>
      <c r="ED22" s="26"/>
      <c r="EE22" s="26"/>
      <c r="EF22" s="26">
        <v>22.5</v>
      </c>
      <c r="EG22" s="26"/>
      <c r="EH22" s="26">
        <v>67.3</v>
      </c>
      <c r="EI22" s="26">
        <v>836</v>
      </c>
      <c r="EJ22" s="26"/>
      <c r="EK22" s="26"/>
      <c r="EL22" s="26"/>
      <c r="EM22" s="26">
        <v>2926</v>
      </c>
      <c r="EN22" s="26"/>
      <c r="EO22" s="26">
        <v>39.5</v>
      </c>
      <c r="EP22" s="26"/>
      <c r="EQ22" s="26">
        <v>114</v>
      </c>
      <c r="ER22" s="26">
        <v>26.5</v>
      </c>
      <c r="ES22" s="26"/>
      <c r="ET22" s="26">
        <v>9.5</v>
      </c>
      <c r="EU22" s="26">
        <v>57</v>
      </c>
      <c r="EV22" s="26">
        <v>89</v>
      </c>
      <c r="EW22" s="26"/>
      <c r="EX22" s="26"/>
      <c r="EY22" s="26">
        <v>112.5</v>
      </c>
      <c r="EZ22" s="26"/>
      <c r="FA22" s="26"/>
      <c r="FB22" s="26"/>
      <c r="FC22" s="26"/>
      <c r="FD22" s="26"/>
      <c r="FE22" s="26"/>
      <c r="FF22" s="26">
        <v>4280</v>
      </c>
      <c r="FG22" s="26"/>
      <c r="FH22" s="26">
        <v>171</v>
      </c>
      <c r="FI22" s="26">
        <v>101000</v>
      </c>
      <c r="FJ22" s="26">
        <v>394.6</v>
      </c>
      <c r="FK22" s="26"/>
      <c r="FL22" s="26"/>
      <c r="FM22" s="26"/>
      <c r="FN22" s="26">
        <v>126.8</v>
      </c>
      <c r="FO22" s="26"/>
      <c r="FP22" s="26">
        <v>862.5</v>
      </c>
      <c r="FQ22" s="26"/>
      <c r="FR22" s="26"/>
      <c r="FS22" s="26"/>
      <c r="FT22" s="26">
        <v>388.1</v>
      </c>
      <c r="FU22" s="26">
        <v>2726</v>
      </c>
      <c r="FV22" s="26"/>
      <c r="FW22" s="26">
        <v>3503678</v>
      </c>
      <c r="FX22" s="26"/>
      <c r="FY22" s="26">
        <v>68.3</v>
      </c>
      <c r="FZ22" s="26"/>
      <c r="GA22" s="26">
        <v>5</v>
      </c>
      <c r="GB22" s="26">
        <v>70.5</v>
      </c>
      <c r="GC22" s="26"/>
      <c r="GD22" s="26"/>
      <c r="GE22" s="26"/>
      <c r="GF22" s="26"/>
      <c r="GG22" s="26">
        <v>5</v>
      </c>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v>25</v>
      </c>
      <c r="HL22" s="26"/>
      <c r="HM22" s="26"/>
      <c r="HN22" s="26"/>
      <c r="HO22" s="26"/>
      <c r="HP22" s="26"/>
      <c r="HQ22" s="26"/>
      <c r="HR22" s="26"/>
      <c r="HS22" s="26"/>
      <c r="HT22" s="26"/>
      <c r="HU22" s="26"/>
      <c r="HV22" s="26"/>
      <c r="HW22" s="26">
        <v>9.5</v>
      </c>
      <c r="HX22" s="26"/>
      <c r="HY22" s="26"/>
      <c r="HZ22" s="26"/>
      <c r="IA22" s="26"/>
      <c r="IB22" s="26"/>
      <c r="IC22" s="26"/>
      <c r="ID22" s="26"/>
      <c r="IE22" s="26"/>
      <c r="IF22" s="26"/>
      <c r="IG22" s="26"/>
      <c r="IH22" s="26"/>
      <c r="II22" s="26"/>
      <c r="IJ22" s="26"/>
      <c r="IK22" s="26"/>
      <c r="IL22" s="26">
        <v>34</v>
      </c>
      <c r="IM22" s="26"/>
      <c r="IN22" s="26"/>
      <c r="IO22" s="26"/>
      <c r="IP22" s="26"/>
      <c r="IQ22" s="26"/>
      <c r="IR22" s="26"/>
      <c r="IS22" s="26"/>
      <c r="IT22" s="26"/>
      <c r="IU22" s="26"/>
      <c r="IV22" s="26"/>
      <c r="IW22" s="26"/>
      <c r="IX22" s="26"/>
      <c r="IY22" s="26"/>
      <c r="IZ22" s="26"/>
      <c r="JA22" s="26"/>
      <c r="JB22" s="26"/>
      <c r="JC22" s="26"/>
      <c r="JD22" s="26"/>
      <c r="JE22" s="26"/>
      <c r="JF22" s="26"/>
      <c r="JG22" s="26"/>
      <c r="JH22" s="26"/>
      <c r="JI22" s="26"/>
      <c r="JJ22" s="26"/>
      <c r="JK22" s="26">
        <v>3.5</v>
      </c>
      <c r="JL22" s="26"/>
      <c r="JM22" s="26"/>
      <c r="JN22" s="26"/>
      <c r="JO22" s="26"/>
      <c r="JP22" s="26"/>
      <c r="JQ22" s="26"/>
      <c r="JR22" s="26"/>
      <c r="JS22" s="26"/>
      <c r="JT22" s="26"/>
      <c r="JU22" s="26"/>
      <c r="JV22" s="26"/>
      <c r="JW22" s="26"/>
      <c r="JX22" s="26"/>
      <c r="JY22" s="26"/>
      <c r="JZ22" s="26"/>
      <c r="KA22" s="26"/>
      <c r="KB22" s="26"/>
      <c r="KC22" s="26"/>
    </row>
    <row r="23" spans="1:289" ht="24" customHeight="1" thickBot="1" x14ac:dyDescent="0.25">
      <c r="A23" s="65" t="s">
        <v>75</v>
      </c>
      <c r="B23" s="66"/>
      <c r="C23" s="23">
        <f>SUM(C24:C27)</f>
        <v>186278.8</v>
      </c>
      <c r="D23" s="23">
        <f t="shared" ref="D23:BO23" si="224">SUM(D24:D27)</f>
        <v>0</v>
      </c>
      <c r="E23" s="23">
        <f t="shared" si="224"/>
        <v>0</v>
      </c>
      <c r="F23" s="23">
        <f t="shared" si="224"/>
        <v>0</v>
      </c>
      <c r="G23" s="23">
        <f t="shared" si="224"/>
        <v>0</v>
      </c>
      <c r="H23" s="23">
        <f t="shared" si="224"/>
        <v>174.4</v>
      </c>
      <c r="I23" s="23">
        <f t="shared" si="224"/>
        <v>0</v>
      </c>
      <c r="J23" s="23">
        <f t="shared" si="224"/>
        <v>0</v>
      </c>
      <c r="K23" s="23">
        <f t="shared" si="224"/>
        <v>0</v>
      </c>
      <c r="L23" s="23">
        <f t="shared" si="224"/>
        <v>8723.4</v>
      </c>
      <c r="M23" s="23">
        <f t="shared" si="224"/>
        <v>706.3</v>
      </c>
      <c r="N23" s="23">
        <f t="shared" si="224"/>
        <v>150</v>
      </c>
      <c r="O23" s="23">
        <f t="shared" si="224"/>
        <v>0</v>
      </c>
      <c r="P23" s="23">
        <f t="shared" si="224"/>
        <v>1650</v>
      </c>
      <c r="Q23" s="23">
        <f t="shared" si="224"/>
        <v>0</v>
      </c>
      <c r="R23" s="23">
        <f t="shared" si="224"/>
        <v>0</v>
      </c>
      <c r="S23" s="23">
        <f t="shared" si="224"/>
        <v>7976.18</v>
      </c>
      <c r="T23" s="23">
        <f t="shared" si="224"/>
        <v>0</v>
      </c>
      <c r="U23" s="23">
        <f t="shared" si="224"/>
        <v>300</v>
      </c>
      <c r="V23" s="23">
        <f t="shared" si="224"/>
        <v>0</v>
      </c>
      <c r="W23" s="23">
        <f t="shared" si="224"/>
        <v>0</v>
      </c>
      <c r="X23" s="23">
        <f t="shared" si="224"/>
        <v>0.1</v>
      </c>
      <c r="Y23" s="23">
        <f t="shared" si="224"/>
        <v>3762.1</v>
      </c>
      <c r="Z23" s="23">
        <f t="shared" si="224"/>
        <v>41504.699999999997</v>
      </c>
      <c r="AA23" s="23">
        <f t="shared" si="224"/>
        <v>0</v>
      </c>
      <c r="AB23" s="23">
        <f t="shared" si="224"/>
        <v>0</v>
      </c>
      <c r="AC23" s="23">
        <f t="shared" si="224"/>
        <v>0</v>
      </c>
      <c r="AD23" s="23">
        <f t="shared" si="224"/>
        <v>0</v>
      </c>
      <c r="AE23" s="23">
        <f t="shared" si="224"/>
        <v>0</v>
      </c>
      <c r="AF23" s="23">
        <f t="shared" si="224"/>
        <v>13630.9</v>
      </c>
      <c r="AG23" s="23">
        <f t="shared" si="224"/>
        <v>0</v>
      </c>
      <c r="AH23" s="23">
        <f t="shared" si="224"/>
        <v>150</v>
      </c>
      <c r="AI23" s="23">
        <f t="shared" si="224"/>
        <v>0</v>
      </c>
      <c r="AJ23" s="23">
        <f t="shared" si="224"/>
        <v>0</v>
      </c>
      <c r="AK23" s="23">
        <f t="shared" si="224"/>
        <v>0</v>
      </c>
      <c r="AL23" s="23">
        <f t="shared" si="224"/>
        <v>3419455.6</v>
      </c>
      <c r="AM23" s="23">
        <f t="shared" si="224"/>
        <v>1245.0999999999999</v>
      </c>
      <c r="AN23" s="23">
        <f t="shared" si="224"/>
        <v>0</v>
      </c>
      <c r="AO23" s="23">
        <f t="shared" si="224"/>
        <v>1552.8</v>
      </c>
      <c r="AP23" s="23">
        <f t="shared" si="224"/>
        <v>0</v>
      </c>
      <c r="AQ23" s="23">
        <f t="shared" si="224"/>
        <v>3141.01</v>
      </c>
      <c r="AR23" s="23">
        <f t="shared" si="224"/>
        <v>8000</v>
      </c>
      <c r="AS23" s="23">
        <f t="shared" si="224"/>
        <v>0</v>
      </c>
      <c r="AT23" s="23">
        <f t="shared" si="224"/>
        <v>0</v>
      </c>
      <c r="AU23" s="23">
        <f t="shared" si="224"/>
        <v>2600</v>
      </c>
      <c r="AV23" s="23">
        <f t="shared" si="224"/>
        <v>160622.20000000001</v>
      </c>
      <c r="AW23" s="23">
        <f t="shared" si="224"/>
        <v>0</v>
      </c>
      <c r="AX23" s="23">
        <f t="shared" si="224"/>
        <v>0</v>
      </c>
      <c r="AY23" s="23">
        <f t="shared" si="224"/>
        <v>0</v>
      </c>
      <c r="AZ23" s="23">
        <f t="shared" si="224"/>
        <v>0</v>
      </c>
      <c r="BA23" s="23">
        <f t="shared" si="224"/>
        <v>0</v>
      </c>
      <c r="BB23" s="23">
        <f t="shared" si="224"/>
        <v>55535.9</v>
      </c>
      <c r="BC23" s="23">
        <f t="shared" si="224"/>
        <v>600</v>
      </c>
      <c r="BD23" s="23">
        <f t="shared" si="224"/>
        <v>3350</v>
      </c>
      <c r="BE23" s="23">
        <f t="shared" si="224"/>
        <v>9088.1</v>
      </c>
      <c r="BF23" s="23">
        <f t="shared" si="224"/>
        <v>1751.6</v>
      </c>
      <c r="BG23" s="23">
        <f t="shared" si="224"/>
        <v>1528.6</v>
      </c>
      <c r="BH23" s="23">
        <f t="shared" si="224"/>
        <v>150</v>
      </c>
      <c r="BI23" s="23">
        <f t="shared" si="224"/>
        <v>0</v>
      </c>
      <c r="BJ23" s="23">
        <f t="shared" si="224"/>
        <v>14743.6</v>
      </c>
      <c r="BK23" s="23">
        <f t="shared" si="224"/>
        <v>4750</v>
      </c>
      <c r="BL23" s="23">
        <f t="shared" si="224"/>
        <v>7950</v>
      </c>
      <c r="BM23" s="23">
        <f t="shared" si="224"/>
        <v>150</v>
      </c>
      <c r="BN23" s="23">
        <f t="shared" si="224"/>
        <v>1400</v>
      </c>
      <c r="BO23" s="23">
        <f t="shared" si="224"/>
        <v>0</v>
      </c>
      <c r="BP23" s="23">
        <f t="shared" ref="BP23:DZ23" si="225">SUM(BP24:BP27)</f>
        <v>0</v>
      </c>
      <c r="BQ23" s="23">
        <f t="shared" si="225"/>
        <v>0</v>
      </c>
      <c r="BR23" s="23">
        <f t="shared" si="225"/>
        <v>250</v>
      </c>
      <c r="BS23" s="23">
        <f t="shared" si="225"/>
        <v>6238.5</v>
      </c>
      <c r="BT23" s="23">
        <f t="shared" si="225"/>
        <v>12541.5</v>
      </c>
      <c r="BU23" s="23">
        <f t="shared" si="225"/>
        <v>500.7</v>
      </c>
      <c r="BV23" s="23">
        <f t="shared" si="225"/>
        <v>0</v>
      </c>
      <c r="BW23" s="23">
        <f t="shared" si="225"/>
        <v>5880.64</v>
      </c>
      <c r="BX23" s="23">
        <f t="shared" si="225"/>
        <v>150</v>
      </c>
      <c r="BY23" s="23">
        <f t="shared" si="225"/>
        <v>2136</v>
      </c>
      <c r="BZ23" s="23">
        <f t="shared" si="225"/>
        <v>0</v>
      </c>
      <c r="CA23" s="23">
        <f t="shared" si="225"/>
        <v>0</v>
      </c>
      <c r="CB23" s="23">
        <f t="shared" si="225"/>
        <v>13937.8</v>
      </c>
      <c r="CC23" s="23">
        <f t="shared" si="225"/>
        <v>1563.4549999999999</v>
      </c>
      <c r="CD23" s="23">
        <f t="shared" si="225"/>
        <v>6000</v>
      </c>
      <c r="CE23" s="23">
        <f t="shared" si="225"/>
        <v>5094</v>
      </c>
      <c r="CF23" s="23">
        <f t="shared" si="225"/>
        <v>0</v>
      </c>
      <c r="CG23" s="23">
        <f t="shared" si="225"/>
        <v>0</v>
      </c>
      <c r="CH23" s="23">
        <f t="shared" si="225"/>
        <v>913</v>
      </c>
      <c r="CI23" s="23">
        <f t="shared" si="225"/>
        <v>0</v>
      </c>
      <c r="CJ23" s="23">
        <f t="shared" si="225"/>
        <v>24281</v>
      </c>
      <c r="CK23" s="23">
        <f t="shared" si="225"/>
        <v>2309.8000000000002</v>
      </c>
      <c r="CL23" s="23">
        <f t="shared" si="225"/>
        <v>0</v>
      </c>
      <c r="CM23" s="23">
        <f t="shared" si="225"/>
        <v>598.58000000000004</v>
      </c>
      <c r="CN23" s="23">
        <f t="shared" si="225"/>
        <v>5787</v>
      </c>
      <c r="CO23" s="23">
        <f t="shared" si="225"/>
        <v>51649.73</v>
      </c>
      <c r="CP23" s="23">
        <f t="shared" si="225"/>
        <v>575.29999999999995</v>
      </c>
      <c r="CQ23" s="23">
        <f t="shared" si="225"/>
        <v>0</v>
      </c>
      <c r="CR23" s="23">
        <f t="shared" si="225"/>
        <v>78423.499999999985</v>
      </c>
      <c r="CS23" s="23">
        <f t="shared" si="225"/>
        <v>0</v>
      </c>
      <c r="CT23" s="23">
        <f t="shared" si="225"/>
        <v>12789.2</v>
      </c>
      <c r="CU23" s="23">
        <f t="shared" si="225"/>
        <v>4550</v>
      </c>
      <c r="CV23" s="23">
        <f t="shared" si="225"/>
        <v>172551.5</v>
      </c>
      <c r="CW23" s="23">
        <f t="shared" si="225"/>
        <v>0</v>
      </c>
      <c r="CX23" s="23">
        <f t="shared" si="225"/>
        <v>140388.79999999999</v>
      </c>
      <c r="CY23" s="23">
        <f t="shared" si="225"/>
        <v>0</v>
      </c>
      <c r="CZ23" s="23">
        <f t="shared" si="225"/>
        <v>0</v>
      </c>
      <c r="DA23" s="23">
        <f t="shared" si="225"/>
        <v>0</v>
      </c>
      <c r="DB23" s="23">
        <f t="shared" si="225"/>
        <v>17459</v>
      </c>
      <c r="DC23" s="23">
        <f t="shared" si="225"/>
        <v>0</v>
      </c>
      <c r="DD23" s="23">
        <f t="shared" si="225"/>
        <v>0</v>
      </c>
      <c r="DE23" s="23">
        <f t="shared" si="225"/>
        <v>398418.3</v>
      </c>
      <c r="DF23" s="23">
        <f t="shared" si="225"/>
        <v>0</v>
      </c>
      <c r="DG23" s="23">
        <f t="shared" si="225"/>
        <v>0</v>
      </c>
      <c r="DH23" s="23">
        <f t="shared" si="225"/>
        <v>5651.5</v>
      </c>
      <c r="DI23" s="23">
        <f t="shared" si="225"/>
        <v>128.5</v>
      </c>
      <c r="DJ23" s="23">
        <f t="shared" si="225"/>
        <v>632361.19999999995</v>
      </c>
      <c r="DK23" s="23">
        <f t="shared" si="225"/>
        <v>2626.03</v>
      </c>
      <c r="DL23" s="23">
        <f t="shared" si="225"/>
        <v>29.5</v>
      </c>
      <c r="DM23" s="23">
        <f t="shared" si="225"/>
        <v>7.1</v>
      </c>
      <c r="DN23" s="23">
        <f t="shared" si="225"/>
        <v>3885.5</v>
      </c>
      <c r="DO23" s="23">
        <f t="shared" si="225"/>
        <v>8161.9</v>
      </c>
      <c r="DP23" s="23">
        <f t="shared" si="225"/>
        <v>1000</v>
      </c>
      <c r="DQ23" s="23">
        <f t="shared" si="225"/>
        <v>19323.349999999999</v>
      </c>
      <c r="DR23" s="23">
        <f t="shared" si="225"/>
        <v>0</v>
      </c>
      <c r="DS23" s="23">
        <f t="shared" si="225"/>
        <v>6035</v>
      </c>
      <c r="DT23" s="23">
        <f t="shared" si="225"/>
        <v>12355.5</v>
      </c>
      <c r="DU23" s="23">
        <f t="shared" si="225"/>
        <v>11025</v>
      </c>
      <c r="DV23" s="23">
        <f t="shared" si="225"/>
        <v>4818534.29</v>
      </c>
      <c r="DW23" s="23">
        <f t="shared" si="225"/>
        <v>25473.8</v>
      </c>
      <c r="DX23" s="23">
        <f t="shared" si="225"/>
        <v>2392.2799999999997</v>
      </c>
      <c r="DY23" s="23">
        <f t="shared" si="225"/>
        <v>0</v>
      </c>
      <c r="DZ23" s="23">
        <f t="shared" si="225"/>
        <v>0</v>
      </c>
      <c r="EA23" s="23">
        <f t="shared" ref="EA23:GK23" si="226">SUM(EA24:EA27)</f>
        <v>1971.2</v>
      </c>
      <c r="EB23" s="23">
        <f t="shared" si="226"/>
        <v>0</v>
      </c>
      <c r="EC23" s="23">
        <f t="shared" si="226"/>
        <v>12453.6</v>
      </c>
      <c r="ED23" s="23">
        <f t="shared" si="226"/>
        <v>0</v>
      </c>
      <c r="EE23" s="23">
        <f t="shared" si="226"/>
        <v>463</v>
      </c>
      <c r="EF23" s="23">
        <f t="shared" si="226"/>
        <v>0</v>
      </c>
      <c r="EG23" s="23">
        <f t="shared" si="226"/>
        <v>1701.6</v>
      </c>
      <c r="EH23" s="23">
        <f t="shared" si="226"/>
        <v>12514.099999999999</v>
      </c>
      <c r="EI23" s="23">
        <f t="shared" si="226"/>
        <v>1221.9000000000001</v>
      </c>
      <c r="EJ23" s="23">
        <f t="shared" si="226"/>
        <v>0</v>
      </c>
      <c r="EK23" s="23">
        <f t="shared" si="226"/>
        <v>0</v>
      </c>
      <c r="EL23" s="23">
        <f t="shared" si="226"/>
        <v>10500</v>
      </c>
      <c r="EM23" s="23">
        <f t="shared" si="226"/>
        <v>24327.200000000001</v>
      </c>
      <c r="EN23" s="23">
        <f t="shared" si="226"/>
        <v>0</v>
      </c>
      <c r="EO23" s="23">
        <f t="shared" si="226"/>
        <v>500</v>
      </c>
      <c r="EP23" s="23">
        <f t="shared" si="226"/>
        <v>0</v>
      </c>
      <c r="EQ23" s="23">
        <f t="shared" si="226"/>
        <v>5727.6</v>
      </c>
      <c r="ER23" s="23">
        <f t="shared" si="226"/>
        <v>16989.900000000001</v>
      </c>
      <c r="ES23" s="23">
        <f t="shared" si="226"/>
        <v>6960</v>
      </c>
      <c r="ET23" s="23">
        <f t="shared" si="226"/>
        <v>58778.1</v>
      </c>
      <c r="EU23" s="23">
        <f t="shared" si="226"/>
        <v>1971.2</v>
      </c>
      <c r="EV23" s="23">
        <f t="shared" si="226"/>
        <v>3250</v>
      </c>
      <c r="EW23" s="23">
        <f t="shared" si="226"/>
        <v>1100</v>
      </c>
      <c r="EX23" s="23">
        <f t="shared" si="226"/>
        <v>109</v>
      </c>
      <c r="EY23" s="23">
        <f t="shared" si="226"/>
        <v>3893.9</v>
      </c>
      <c r="EZ23" s="23">
        <f t="shared" si="226"/>
        <v>0</v>
      </c>
      <c r="FA23" s="23">
        <f t="shared" si="226"/>
        <v>750</v>
      </c>
      <c r="FB23" s="23">
        <f t="shared" si="226"/>
        <v>0</v>
      </c>
      <c r="FC23" s="23">
        <f t="shared" si="226"/>
        <v>134047</v>
      </c>
      <c r="FD23" s="23">
        <f t="shared" si="226"/>
        <v>2763.7</v>
      </c>
      <c r="FE23" s="23">
        <f t="shared" si="226"/>
        <v>2633.1</v>
      </c>
      <c r="FF23" s="23">
        <f t="shared" si="226"/>
        <v>0</v>
      </c>
      <c r="FG23" s="23">
        <f t="shared" si="226"/>
        <v>3224855.2</v>
      </c>
      <c r="FH23" s="23">
        <f t="shared" si="226"/>
        <v>0</v>
      </c>
      <c r="FI23" s="23">
        <f t="shared" si="226"/>
        <v>0</v>
      </c>
      <c r="FJ23" s="23">
        <f t="shared" si="226"/>
        <v>57372.800000000003</v>
      </c>
      <c r="FK23" s="23">
        <f t="shared" si="226"/>
        <v>1888.4</v>
      </c>
      <c r="FL23" s="23">
        <f t="shared" si="226"/>
        <v>361.3</v>
      </c>
      <c r="FM23" s="23">
        <f t="shared" si="226"/>
        <v>1567.8</v>
      </c>
      <c r="FN23" s="23">
        <f t="shared" si="226"/>
        <v>3574</v>
      </c>
      <c r="FO23" s="23">
        <f t="shared" si="226"/>
        <v>755300</v>
      </c>
      <c r="FP23" s="23">
        <f t="shared" si="226"/>
        <v>4627</v>
      </c>
      <c r="FQ23" s="23">
        <f t="shared" si="226"/>
        <v>2400.6</v>
      </c>
      <c r="FR23" s="23">
        <f t="shared" si="226"/>
        <v>701</v>
      </c>
      <c r="FS23" s="23">
        <f t="shared" si="226"/>
        <v>10175.1</v>
      </c>
      <c r="FT23" s="23">
        <f t="shared" si="226"/>
        <v>1107.4000000000001</v>
      </c>
      <c r="FU23" s="23">
        <f t="shared" si="226"/>
        <v>586090</v>
      </c>
      <c r="FV23" s="23">
        <f t="shared" si="226"/>
        <v>0</v>
      </c>
      <c r="FW23" s="23">
        <f t="shared" si="226"/>
        <v>6512560</v>
      </c>
      <c r="FX23" s="23">
        <f t="shared" si="226"/>
        <v>0</v>
      </c>
      <c r="FY23" s="23">
        <f t="shared" si="226"/>
        <v>7842</v>
      </c>
      <c r="FZ23" s="23">
        <f t="shared" si="226"/>
        <v>5498.55</v>
      </c>
      <c r="GA23" s="23">
        <f t="shared" si="226"/>
        <v>12436.56</v>
      </c>
      <c r="GB23" s="23">
        <f t="shared" si="226"/>
        <v>0</v>
      </c>
      <c r="GC23" s="23">
        <f t="shared" si="226"/>
        <v>2517.8000000000002</v>
      </c>
      <c r="GD23" s="23">
        <f t="shared" si="226"/>
        <v>0</v>
      </c>
      <c r="GE23" s="23">
        <f t="shared" si="226"/>
        <v>0</v>
      </c>
      <c r="GF23" s="23">
        <f t="shared" si="226"/>
        <v>0</v>
      </c>
      <c r="GG23" s="23">
        <f t="shared" si="226"/>
        <v>8676.5</v>
      </c>
      <c r="GH23" s="23">
        <f t="shared" si="226"/>
        <v>0</v>
      </c>
      <c r="GI23" s="23">
        <f t="shared" si="226"/>
        <v>0</v>
      </c>
      <c r="GJ23" s="23">
        <f t="shared" si="226"/>
        <v>2750</v>
      </c>
      <c r="GK23" s="23">
        <f t="shared" si="226"/>
        <v>0</v>
      </c>
      <c r="GL23" s="23">
        <f t="shared" ref="GL23:IW23" si="227">SUM(GL24:GL27)</f>
        <v>1250</v>
      </c>
      <c r="GM23" s="23">
        <f t="shared" si="227"/>
        <v>1300</v>
      </c>
      <c r="GN23" s="23">
        <f t="shared" si="227"/>
        <v>2522.4299999999998</v>
      </c>
      <c r="GO23" s="23">
        <f t="shared" si="227"/>
        <v>3357.66</v>
      </c>
      <c r="GP23" s="23">
        <f t="shared" si="227"/>
        <v>0</v>
      </c>
      <c r="GQ23" s="23">
        <f t="shared" si="227"/>
        <v>0</v>
      </c>
      <c r="GR23" s="23">
        <f t="shared" si="227"/>
        <v>3545</v>
      </c>
      <c r="GS23" s="23">
        <f t="shared" si="227"/>
        <v>0</v>
      </c>
      <c r="GT23" s="23">
        <f t="shared" si="227"/>
        <v>0</v>
      </c>
      <c r="GU23" s="23">
        <f t="shared" si="227"/>
        <v>0</v>
      </c>
      <c r="GV23" s="23">
        <f t="shared" si="227"/>
        <v>0</v>
      </c>
      <c r="GW23" s="23">
        <f t="shared" si="227"/>
        <v>0</v>
      </c>
      <c r="GX23" s="23">
        <f t="shared" si="227"/>
        <v>1850</v>
      </c>
      <c r="GY23" s="23">
        <f t="shared" si="227"/>
        <v>2636.12</v>
      </c>
      <c r="GZ23" s="23">
        <f t="shared" si="227"/>
        <v>0</v>
      </c>
      <c r="HA23" s="23">
        <f t="shared" si="227"/>
        <v>0</v>
      </c>
      <c r="HB23" s="23">
        <f t="shared" si="227"/>
        <v>0</v>
      </c>
      <c r="HC23" s="23">
        <f t="shared" si="227"/>
        <v>0</v>
      </c>
      <c r="HD23" s="23">
        <f t="shared" si="227"/>
        <v>0</v>
      </c>
      <c r="HE23" s="23">
        <f t="shared" si="227"/>
        <v>0</v>
      </c>
      <c r="HF23" s="23">
        <f t="shared" si="227"/>
        <v>1508</v>
      </c>
      <c r="HG23" s="23">
        <f t="shared" si="227"/>
        <v>1150</v>
      </c>
      <c r="HH23" s="23">
        <f t="shared" si="227"/>
        <v>0</v>
      </c>
      <c r="HI23" s="23">
        <f t="shared" si="227"/>
        <v>0</v>
      </c>
      <c r="HJ23" s="23">
        <f t="shared" si="227"/>
        <v>40</v>
      </c>
      <c r="HK23" s="23">
        <f t="shared" si="227"/>
        <v>2400</v>
      </c>
      <c r="HL23" s="23">
        <f t="shared" si="227"/>
        <v>0</v>
      </c>
      <c r="HM23" s="23">
        <f t="shared" si="227"/>
        <v>373.22</v>
      </c>
      <c r="HN23" s="23">
        <f t="shared" si="227"/>
        <v>1223.19</v>
      </c>
      <c r="HO23" s="23">
        <f t="shared" si="227"/>
        <v>6181.7</v>
      </c>
      <c r="HP23" s="23">
        <f t="shared" si="227"/>
        <v>0</v>
      </c>
      <c r="HQ23" s="23">
        <f t="shared" si="227"/>
        <v>90</v>
      </c>
      <c r="HR23" s="23">
        <f t="shared" si="227"/>
        <v>0</v>
      </c>
      <c r="HS23" s="23">
        <f t="shared" si="227"/>
        <v>300</v>
      </c>
      <c r="HT23" s="23">
        <f t="shared" si="227"/>
        <v>690</v>
      </c>
      <c r="HU23" s="23">
        <f t="shared" si="227"/>
        <v>2852.8</v>
      </c>
      <c r="HV23" s="23">
        <f t="shared" si="227"/>
        <v>450</v>
      </c>
      <c r="HW23" s="23">
        <f t="shared" si="227"/>
        <v>0</v>
      </c>
      <c r="HX23" s="23">
        <f t="shared" si="227"/>
        <v>500</v>
      </c>
      <c r="HY23" s="23">
        <f t="shared" si="227"/>
        <v>0</v>
      </c>
      <c r="HZ23" s="23">
        <f t="shared" si="227"/>
        <v>0</v>
      </c>
      <c r="IA23" s="23">
        <f t="shared" si="227"/>
        <v>0</v>
      </c>
      <c r="IB23" s="23">
        <f t="shared" si="227"/>
        <v>0</v>
      </c>
      <c r="IC23" s="23">
        <f t="shared" si="227"/>
        <v>0</v>
      </c>
      <c r="ID23" s="23">
        <f t="shared" si="227"/>
        <v>0</v>
      </c>
      <c r="IE23" s="23">
        <f t="shared" si="227"/>
        <v>0</v>
      </c>
      <c r="IF23" s="23">
        <f t="shared" si="227"/>
        <v>3164.9</v>
      </c>
      <c r="IG23" s="23">
        <f t="shared" si="227"/>
        <v>150</v>
      </c>
      <c r="IH23" s="23">
        <f t="shared" si="227"/>
        <v>0</v>
      </c>
      <c r="II23" s="23">
        <f t="shared" si="227"/>
        <v>3924</v>
      </c>
      <c r="IJ23" s="23">
        <f t="shared" si="227"/>
        <v>0</v>
      </c>
      <c r="IK23" s="23">
        <f t="shared" si="227"/>
        <v>2421.4</v>
      </c>
      <c r="IL23" s="23">
        <f t="shared" si="227"/>
        <v>1328.9</v>
      </c>
      <c r="IM23" s="23">
        <f t="shared" si="227"/>
        <v>245.1</v>
      </c>
      <c r="IN23" s="23">
        <f t="shared" si="227"/>
        <v>0</v>
      </c>
      <c r="IO23" s="23">
        <f t="shared" si="227"/>
        <v>1019</v>
      </c>
      <c r="IP23" s="23">
        <f t="shared" si="227"/>
        <v>0</v>
      </c>
      <c r="IQ23" s="23">
        <f t="shared" si="227"/>
        <v>3000</v>
      </c>
      <c r="IR23" s="23">
        <f t="shared" si="227"/>
        <v>0</v>
      </c>
      <c r="IS23" s="23">
        <f t="shared" si="227"/>
        <v>0</v>
      </c>
      <c r="IT23" s="23">
        <f t="shared" si="227"/>
        <v>1150</v>
      </c>
      <c r="IU23" s="23">
        <f t="shared" si="227"/>
        <v>1150</v>
      </c>
      <c r="IV23" s="23">
        <f t="shared" si="227"/>
        <v>0</v>
      </c>
      <c r="IW23" s="23">
        <f t="shared" si="227"/>
        <v>18090.599999999999</v>
      </c>
      <c r="IX23" s="23">
        <f t="shared" ref="IX23:KB23" si="228">SUM(IX24:IX27)</f>
        <v>1150</v>
      </c>
      <c r="IY23" s="23">
        <f t="shared" si="228"/>
        <v>150</v>
      </c>
      <c r="IZ23" s="23">
        <f t="shared" si="228"/>
        <v>0</v>
      </c>
      <c r="JA23" s="23">
        <f t="shared" si="228"/>
        <v>0</v>
      </c>
      <c r="JB23" s="23">
        <f t="shared" si="228"/>
        <v>350</v>
      </c>
      <c r="JC23" s="23">
        <f t="shared" si="228"/>
        <v>0</v>
      </c>
      <c r="JD23" s="23">
        <f t="shared" si="228"/>
        <v>0</v>
      </c>
      <c r="JE23" s="23">
        <f t="shared" si="228"/>
        <v>199.6</v>
      </c>
      <c r="JF23" s="23">
        <f t="shared" si="228"/>
        <v>1100</v>
      </c>
      <c r="JG23" s="23">
        <f t="shared" si="228"/>
        <v>0</v>
      </c>
      <c r="JH23" s="23">
        <f t="shared" si="228"/>
        <v>0</v>
      </c>
      <c r="JI23" s="23">
        <f t="shared" si="228"/>
        <v>0</v>
      </c>
      <c r="JJ23" s="23">
        <f t="shared" si="228"/>
        <v>0</v>
      </c>
      <c r="JK23" s="23">
        <f t="shared" si="228"/>
        <v>0</v>
      </c>
      <c r="JL23" s="23">
        <f t="shared" si="228"/>
        <v>0</v>
      </c>
      <c r="JM23" s="23">
        <f t="shared" si="228"/>
        <v>0</v>
      </c>
      <c r="JN23" s="23">
        <f t="shared" si="228"/>
        <v>0</v>
      </c>
      <c r="JO23" s="23">
        <f t="shared" si="228"/>
        <v>0</v>
      </c>
      <c r="JP23" s="23">
        <f t="shared" si="228"/>
        <v>150</v>
      </c>
      <c r="JQ23" s="23">
        <f t="shared" si="228"/>
        <v>0</v>
      </c>
      <c r="JR23" s="23">
        <f t="shared" si="228"/>
        <v>0</v>
      </c>
      <c r="JS23" s="23">
        <f t="shared" si="228"/>
        <v>0</v>
      </c>
      <c r="JT23" s="23">
        <f t="shared" si="228"/>
        <v>0</v>
      </c>
      <c r="JU23" s="23">
        <f t="shared" si="228"/>
        <v>0</v>
      </c>
      <c r="JV23" s="23">
        <f t="shared" si="228"/>
        <v>0</v>
      </c>
      <c r="JW23" s="23">
        <f t="shared" si="228"/>
        <v>150</v>
      </c>
      <c r="JX23" s="23">
        <f t="shared" si="228"/>
        <v>110</v>
      </c>
      <c r="JY23" s="23">
        <f t="shared" si="228"/>
        <v>0</v>
      </c>
      <c r="JZ23" s="23">
        <f t="shared" si="228"/>
        <v>0</v>
      </c>
      <c r="KA23" s="23">
        <f t="shared" si="228"/>
        <v>0</v>
      </c>
      <c r="KB23" s="23">
        <f t="shared" si="228"/>
        <v>320.5</v>
      </c>
      <c r="KC23" s="23">
        <f t="shared" ref="KC23" si="229">SUM(KC24:KC27)</f>
        <v>0</v>
      </c>
    </row>
    <row r="24" spans="1:289" s="30" customFormat="1" ht="12.75" thickBot="1" x14ac:dyDescent="0.25">
      <c r="A24" s="57" t="s">
        <v>0</v>
      </c>
      <c r="B24" s="58"/>
      <c r="C24" s="28">
        <v>185544</v>
      </c>
      <c r="D24" s="28"/>
      <c r="E24" s="28"/>
      <c r="F24" s="28"/>
      <c r="G24" s="28"/>
      <c r="H24" s="28">
        <v>174.4</v>
      </c>
      <c r="I24" s="28"/>
      <c r="J24" s="28"/>
      <c r="K24" s="28"/>
      <c r="L24" s="28">
        <v>8484.7999999999993</v>
      </c>
      <c r="M24" s="28">
        <v>206.3</v>
      </c>
      <c r="N24" s="29"/>
      <c r="O24" s="29"/>
      <c r="P24" s="29"/>
      <c r="Q24" s="29"/>
      <c r="R24" s="29"/>
      <c r="S24" s="29"/>
      <c r="T24" s="29"/>
      <c r="U24" s="29">
        <v>300</v>
      </c>
      <c r="V24" s="28"/>
      <c r="W24" s="28"/>
      <c r="X24" s="28"/>
      <c r="Y24" s="28"/>
      <c r="Z24" s="28">
        <v>38511.199999999997</v>
      </c>
      <c r="AA24" s="28"/>
      <c r="AB24" s="28"/>
      <c r="AC24" s="28"/>
      <c r="AD24" s="29"/>
      <c r="AE24" s="29"/>
      <c r="AF24" s="29">
        <v>13200.9</v>
      </c>
      <c r="AG24" s="29"/>
      <c r="AH24" s="29"/>
      <c r="AI24" s="29"/>
      <c r="AJ24" s="29"/>
      <c r="AK24" s="29"/>
      <c r="AL24" s="29">
        <v>3134451.6</v>
      </c>
      <c r="AM24" s="29"/>
      <c r="AN24" s="29"/>
      <c r="AO24" s="29"/>
      <c r="AP24" s="29"/>
      <c r="AQ24" s="29"/>
      <c r="AR24" s="29"/>
      <c r="AS24" s="29"/>
      <c r="AT24" s="29"/>
      <c r="AU24" s="29">
        <v>2600</v>
      </c>
      <c r="AV24" s="29">
        <v>130639.2</v>
      </c>
      <c r="AW24" s="29"/>
      <c r="AX24" s="29"/>
      <c r="AY24" s="29"/>
      <c r="AZ24" s="29"/>
      <c r="BA24" s="29"/>
      <c r="BB24" s="29"/>
      <c r="BC24" s="29"/>
      <c r="BD24" s="29"/>
      <c r="BE24" s="29"/>
      <c r="BF24" s="29"/>
      <c r="BG24" s="29"/>
      <c r="BH24" s="29"/>
      <c r="BI24" s="29"/>
      <c r="BJ24" s="29"/>
      <c r="BK24" s="29"/>
      <c r="BL24" s="29"/>
      <c r="BM24" s="29"/>
      <c r="BN24" s="29"/>
      <c r="BO24" s="29"/>
      <c r="BP24" s="29"/>
      <c r="BQ24" s="29"/>
      <c r="BR24" s="29"/>
      <c r="BS24" s="29">
        <v>3153.1</v>
      </c>
      <c r="BT24" s="29"/>
      <c r="BU24" s="29"/>
      <c r="BV24" s="29"/>
      <c r="BW24" s="29">
        <v>82.04</v>
      </c>
      <c r="BX24" s="29"/>
      <c r="BY24" s="29"/>
      <c r="BZ24" s="29"/>
      <c r="CA24" s="29"/>
      <c r="CB24" s="29">
        <v>125.8</v>
      </c>
      <c r="CC24" s="29"/>
      <c r="CD24" s="29"/>
      <c r="CE24" s="29"/>
      <c r="CF24" s="29"/>
      <c r="CG24" s="29"/>
      <c r="CH24" s="29"/>
      <c r="CI24" s="29"/>
      <c r="CJ24" s="29"/>
      <c r="CK24" s="29"/>
      <c r="CL24" s="29"/>
      <c r="CM24" s="29"/>
      <c r="CN24" s="29">
        <v>16</v>
      </c>
      <c r="CO24" s="29">
        <v>305.89999999999998</v>
      </c>
      <c r="CP24" s="29"/>
      <c r="CQ24" s="29"/>
      <c r="CR24" s="29">
        <v>57598.720000000001</v>
      </c>
      <c r="CS24" s="29"/>
      <c r="CT24" s="29"/>
      <c r="CU24" s="29"/>
      <c r="CV24" s="29">
        <v>122393.8</v>
      </c>
      <c r="CW24" s="29"/>
      <c r="CX24" s="29">
        <v>140388.79999999999</v>
      </c>
      <c r="CY24" s="29"/>
      <c r="CZ24" s="29"/>
      <c r="DA24" s="29"/>
      <c r="DB24" s="29">
        <v>17459</v>
      </c>
      <c r="DC24" s="29"/>
      <c r="DD24" s="29"/>
      <c r="DE24" s="29"/>
      <c r="DF24" s="29"/>
      <c r="DG24" s="29"/>
      <c r="DH24" s="29"/>
      <c r="DI24" s="29">
        <v>47.4</v>
      </c>
      <c r="DJ24" s="29">
        <v>140386.5</v>
      </c>
      <c r="DK24" s="29">
        <v>8.1999999999999993</v>
      </c>
      <c r="DL24" s="29">
        <v>29.5</v>
      </c>
      <c r="DM24" s="29">
        <v>3.8</v>
      </c>
      <c r="DN24" s="29"/>
      <c r="DO24" s="29"/>
      <c r="DP24" s="29"/>
      <c r="DQ24" s="29">
        <v>11678</v>
      </c>
      <c r="DR24" s="29"/>
      <c r="DS24" s="29"/>
      <c r="DT24" s="29">
        <v>12000</v>
      </c>
      <c r="DU24" s="29">
        <v>10728.1</v>
      </c>
      <c r="DV24" s="29">
        <v>4628334.79</v>
      </c>
      <c r="DW24" s="29">
        <v>29.6</v>
      </c>
      <c r="DX24" s="29"/>
      <c r="DY24" s="29"/>
      <c r="DZ24" s="29"/>
      <c r="EA24" s="29"/>
      <c r="EB24" s="29"/>
      <c r="EC24" s="29"/>
      <c r="ED24" s="29"/>
      <c r="EE24" s="29"/>
      <c r="EF24" s="29"/>
      <c r="EG24" s="29"/>
      <c r="EH24" s="29"/>
      <c r="EI24" s="29"/>
      <c r="EJ24" s="29"/>
      <c r="EK24" s="29"/>
      <c r="EL24" s="29"/>
      <c r="EM24" s="29">
        <v>132</v>
      </c>
      <c r="EN24" s="29"/>
      <c r="EO24" s="29"/>
      <c r="EP24" s="29"/>
      <c r="EQ24" s="29"/>
      <c r="ER24" s="29">
        <v>116.2</v>
      </c>
      <c r="ES24" s="29">
        <v>5280</v>
      </c>
      <c r="ET24" s="29">
        <v>53687</v>
      </c>
      <c r="EU24" s="29"/>
      <c r="EV24" s="29"/>
      <c r="EW24" s="29"/>
      <c r="EX24" s="29"/>
      <c r="EY24" s="29">
        <v>78.900000000000006</v>
      </c>
      <c r="EZ24" s="29"/>
      <c r="FA24" s="29"/>
      <c r="FB24" s="29"/>
      <c r="FC24" s="29">
        <v>3727.6</v>
      </c>
      <c r="FD24" s="29"/>
      <c r="FE24" s="29"/>
      <c r="FF24" s="29"/>
      <c r="FG24" s="29">
        <v>2717319.6</v>
      </c>
      <c r="FH24" s="29"/>
      <c r="FI24" s="29"/>
      <c r="FJ24" s="29">
        <v>50323.6</v>
      </c>
      <c r="FK24" s="29">
        <v>1088.3</v>
      </c>
      <c r="FL24" s="29">
        <v>358.8</v>
      </c>
      <c r="FM24" s="29"/>
      <c r="FN24" s="29"/>
      <c r="FO24" s="29">
        <v>755300</v>
      </c>
      <c r="FP24" s="29">
        <v>77</v>
      </c>
      <c r="FQ24" s="29"/>
      <c r="FR24" s="29"/>
      <c r="FS24" s="29">
        <v>291</v>
      </c>
      <c r="FT24" s="29">
        <v>967</v>
      </c>
      <c r="FU24" s="29">
        <v>586090</v>
      </c>
      <c r="FV24" s="29"/>
      <c r="FW24" s="29">
        <v>6393932</v>
      </c>
      <c r="FX24" s="29"/>
      <c r="FY24" s="29"/>
      <c r="FZ24" s="29">
        <v>1940.85</v>
      </c>
      <c r="GA24" s="29"/>
      <c r="GB24" s="29"/>
      <c r="GC24" s="29"/>
      <c r="GD24" s="29"/>
      <c r="GE24" s="29"/>
      <c r="GF24" s="29"/>
      <c r="GG24" s="29">
        <v>20.2</v>
      </c>
      <c r="GH24" s="29"/>
      <c r="GI24" s="29"/>
      <c r="GJ24" s="29"/>
      <c r="GK24" s="29"/>
      <c r="GL24" s="29"/>
      <c r="GM24" s="29"/>
      <c r="GN24" s="29"/>
      <c r="GO24" s="29"/>
      <c r="GP24" s="29"/>
      <c r="GQ24" s="29"/>
      <c r="GR24" s="29">
        <v>2800</v>
      </c>
      <c r="GS24" s="29"/>
      <c r="GT24" s="29"/>
      <c r="GU24" s="29"/>
      <c r="GV24" s="29"/>
      <c r="GW24" s="29"/>
      <c r="GX24" s="29"/>
      <c r="GY24" s="29"/>
      <c r="GZ24" s="29"/>
      <c r="HA24" s="29"/>
      <c r="HB24" s="29"/>
      <c r="HC24" s="29"/>
      <c r="HD24" s="29"/>
      <c r="HE24" s="29"/>
      <c r="HF24" s="29"/>
      <c r="HG24" s="29"/>
      <c r="HH24" s="29"/>
      <c r="HI24" s="29"/>
      <c r="HJ24" s="29"/>
      <c r="HK24" s="29"/>
      <c r="HL24" s="29"/>
      <c r="HM24" s="29"/>
      <c r="HN24" s="29">
        <v>30.4</v>
      </c>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v>110</v>
      </c>
      <c r="JY24" s="29"/>
      <c r="JZ24" s="29"/>
      <c r="KA24" s="29"/>
      <c r="KB24" s="29"/>
      <c r="KC24" s="29"/>
    </row>
    <row r="25" spans="1:289" ht="24.75" customHeight="1" thickBot="1" x14ac:dyDescent="0.25">
      <c r="A25" s="57" t="s">
        <v>5</v>
      </c>
      <c r="B25" s="58"/>
      <c r="C25" s="25"/>
      <c r="D25" s="25"/>
      <c r="E25" s="25"/>
      <c r="F25" s="25"/>
      <c r="G25" s="25"/>
      <c r="H25" s="25"/>
      <c r="I25" s="25"/>
      <c r="J25" s="25"/>
      <c r="K25" s="25"/>
      <c r="L25" s="25"/>
      <c r="M25" s="25">
        <v>500</v>
      </c>
      <c r="N25" s="26"/>
      <c r="O25" s="26"/>
      <c r="P25" s="26"/>
      <c r="Q25" s="26"/>
      <c r="R25" s="26"/>
      <c r="S25" s="26"/>
      <c r="T25" s="26"/>
      <c r="U25" s="26"/>
      <c r="V25" s="25"/>
      <c r="W25" s="25"/>
      <c r="X25" s="25"/>
      <c r="Y25" s="25"/>
      <c r="Z25" s="25">
        <v>143.5</v>
      </c>
      <c r="AA25" s="25"/>
      <c r="AB25" s="25"/>
      <c r="AC25" s="25"/>
      <c r="AD25" s="26"/>
      <c r="AE25" s="26"/>
      <c r="AF25" s="26"/>
      <c r="AG25" s="26"/>
      <c r="AH25" s="26"/>
      <c r="AI25" s="26"/>
      <c r="AJ25" s="26"/>
      <c r="AK25" s="26"/>
      <c r="AL25" s="26"/>
      <c r="AM25" s="26">
        <v>560.6</v>
      </c>
      <c r="AN25" s="26"/>
      <c r="AO25" s="26"/>
      <c r="AP25" s="26"/>
      <c r="AQ25" s="26"/>
      <c r="AR25" s="26"/>
      <c r="AS25" s="26"/>
      <c r="AT25" s="26"/>
      <c r="AU25" s="26"/>
      <c r="AV25" s="26">
        <v>7678</v>
      </c>
      <c r="AW25" s="26"/>
      <c r="AX25" s="26"/>
      <c r="AY25" s="26"/>
      <c r="AZ25" s="26"/>
      <c r="BA25" s="26"/>
      <c r="BB25" s="26"/>
      <c r="BC25" s="26">
        <v>600</v>
      </c>
      <c r="BD25" s="26">
        <v>106.2</v>
      </c>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v>762</v>
      </c>
      <c r="CC25" s="26"/>
      <c r="CD25" s="26"/>
      <c r="CE25" s="26"/>
      <c r="CF25" s="26"/>
      <c r="CG25" s="26"/>
      <c r="CH25" s="26"/>
      <c r="CI25" s="26"/>
      <c r="CJ25" s="26"/>
      <c r="CK25" s="26"/>
      <c r="CL25" s="26"/>
      <c r="CM25" s="26"/>
      <c r="CN25" s="26"/>
      <c r="CO25" s="26"/>
      <c r="CP25" s="26"/>
      <c r="CQ25" s="26"/>
      <c r="CR25" s="26">
        <v>618.6</v>
      </c>
      <c r="CS25" s="26"/>
      <c r="CT25" s="26"/>
      <c r="CU25" s="26">
        <v>4550</v>
      </c>
      <c r="CV25" s="26"/>
      <c r="CW25" s="26"/>
      <c r="CX25" s="26"/>
      <c r="CY25" s="26"/>
      <c r="CZ25" s="26"/>
      <c r="DA25" s="26"/>
      <c r="DB25" s="26"/>
      <c r="DC25" s="26"/>
      <c r="DD25" s="26"/>
      <c r="DE25" s="26"/>
      <c r="DF25" s="26"/>
      <c r="DG25" s="26"/>
      <c r="DH25" s="26">
        <v>127.2</v>
      </c>
      <c r="DI25" s="26"/>
      <c r="DJ25" s="26"/>
      <c r="DK25" s="26"/>
      <c r="DL25" s="26"/>
      <c r="DM25" s="26">
        <v>3.3</v>
      </c>
      <c r="DN25" s="26">
        <v>51</v>
      </c>
      <c r="DO25" s="26"/>
      <c r="DP25" s="26"/>
      <c r="DQ25" s="26">
        <v>33.549999999999997</v>
      </c>
      <c r="DR25" s="26"/>
      <c r="DS25" s="26">
        <v>3250</v>
      </c>
      <c r="DT25" s="26"/>
      <c r="DU25" s="26"/>
      <c r="DV25" s="26">
        <v>125075.9</v>
      </c>
      <c r="DW25" s="26"/>
      <c r="DX25" s="26"/>
      <c r="DY25" s="26"/>
      <c r="DZ25" s="26"/>
      <c r="EA25" s="26"/>
      <c r="EB25" s="26"/>
      <c r="EC25" s="26"/>
      <c r="ED25" s="26"/>
      <c r="EE25" s="26"/>
      <c r="EF25" s="26"/>
      <c r="EG25" s="26"/>
      <c r="EH25" s="26">
        <v>10157.4</v>
      </c>
      <c r="EI25" s="26">
        <v>77.2</v>
      </c>
      <c r="EJ25" s="26"/>
      <c r="EK25" s="26"/>
      <c r="EL25" s="26"/>
      <c r="EM25" s="26">
        <v>22000</v>
      </c>
      <c r="EN25" s="26"/>
      <c r="EO25" s="26"/>
      <c r="EP25" s="26"/>
      <c r="EQ25" s="26">
        <v>75</v>
      </c>
      <c r="ER25" s="26">
        <v>96.3</v>
      </c>
      <c r="ES25" s="26"/>
      <c r="ET25" s="26"/>
      <c r="EU25" s="26"/>
      <c r="EV25" s="26">
        <v>3250</v>
      </c>
      <c r="EW25" s="26">
        <v>200</v>
      </c>
      <c r="EX25" s="26"/>
      <c r="EY25" s="26">
        <v>224.2</v>
      </c>
      <c r="EZ25" s="26"/>
      <c r="FA25" s="26"/>
      <c r="FB25" s="26"/>
      <c r="FC25" s="26">
        <v>106718.9</v>
      </c>
      <c r="FD25" s="26"/>
      <c r="FE25" s="26"/>
      <c r="FF25" s="26"/>
      <c r="FG25" s="26">
        <v>1247.5999999999999</v>
      </c>
      <c r="FH25" s="26"/>
      <c r="FI25" s="26"/>
      <c r="FJ25" s="26">
        <v>6339.4</v>
      </c>
      <c r="FK25" s="26">
        <v>800.1</v>
      </c>
      <c r="FL25" s="26">
        <v>2.5</v>
      </c>
      <c r="FM25" s="26"/>
      <c r="FN25" s="26"/>
      <c r="FO25" s="26"/>
      <c r="FP25" s="26">
        <v>3250</v>
      </c>
      <c r="FQ25" s="26"/>
      <c r="FR25" s="26"/>
      <c r="FS25" s="26"/>
      <c r="FT25" s="26">
        <v>140.4</v>
      </c>
      <c r="FU25" s="26"/>
      <c r="FV25" s="26"/>
      <c r="FW25" s="26">
        <v>118628</v>
      </c>
      <c r="FX25" s="26"/>
      <c r="FY25" s="26">
        <v>145.4</v>
      </c>
      <c r="FZ25" s="26">
        <v>3325</v>
      </c>
      <c r="GA25" s="26"/>
      <c r="GB25" s="26"/>
      <c r="GC25" s="26"/>
      <c r="GD25" s="26"/>
      <c r="GE25" s="26"/>
      <c r="GF25" s="26"/>
      <c r="GG25" s="26">
        <v>70</v>
      </c>
      <c r="GH25" s="26"/>
      <c r="GI25" s="26"/>
      <c r="GJ25" s="26"/>
      <c r="GK25" s="26"/>
      <c r="GL25" s="26"/>
      <c r="GM25" s="26"/>
      <c r="GN25" s="26"/>
      <c r="GO25" s="26"/>
      <c r="GP25" s="26"/>
      <c r="GQ25" s="26"/>
      <c r="GR25" s="26">
        <v>145</v>
      </c>
      <c r="GS25" s="26"/>
      <c r="GT25" s="26"/>
      <c r="GU25" s="26"/>
      <c r="GV25" s="26"/>
      <c r="GW25" s="26"/>
      <c r="GX25" s="26"/>
      <c r="GY25" s="26"/>
      <c r="GZ25" s="26"/>
      <c r="HA25" s="26"/>
      <c r="HB25" s="26"/>
      <c r="HC25" s="26"/>
      <c r="HD25" s="26"/>
      <c r="HE25" s="26"/>
      <c r="HF25" s="26">
        <v>580</v>
      </c>
      <c r="HG25" s="26"/>
      <c r="HH25" s="26"/>
      <c r="HI25" s="26"/>
      <c r="HJ25" s="26"/>
      <c r="HK25" s="26">
        <v>1200</v>
      </c>
      <c r="HL25" s="26"/>
      <c r="HM25" s="26"/>
      <c r="HN25" s="26">
        <v>705</v>
      </c>
      <c r="HO25" s="26"/>
      <c r="HP25" s="26"/>
      <c r="HQ25" s="26"/>
      <c r="HR25" s="26"/>
      <c r="HS25" s="26"/>
      <c r="HT25" s="26"/>
      <c r="HU25" s="26"/>
      <c r="HV25" s="26"/>
      <c r="HW25" s="26"/>
      <c r="HX25" s="26">
        <v>500</v>
      </c>
      <c r="HY25" s="26"/>
      <c r="HZ25" s="26"/>
      <c r="IA25" s="26"/>
      <c r="IB25" s="26"/>
      <c r="IC25" s="26"/>
      <c r="ID25" s="26"/>
      <c r="IE25" s="26"/>
      <c r="IF25" s="26">
        <v>1202.4000000000001</v>
      </c>
      <c r="IG25" s="26"/>
      <c r="IH25" s="26"/>
      <c r="II25" s="26">
        <f>3824+100</f>
        <v>3924</v>
      </c>
      <c r="IJ25" s="26"/>
      <c r="IK25" s="26"/>
      <c r="IL25" s="26"/>
      <c r="IM25" s="26"/>
      <c r="IN25" s="26"/>
      <c r="IO25" s="26">
        <v>2.2000000000000002</v>
      </c>
      <c r="IP25" s="26"/>
      <c r="IQ25" s="26"/>
      <c r="IR25" s="26"/>
      <c r="IS25" s="26"/>
      <c r="IT25" s="26"/>
      <c r="IU25" s="26"/>
      <c r="IV25" s="26"/>
      <c r="IW25" s="26"/>
      <c r="IX25" s="26"/>
      <c r="IY25" s="26"/>
      <c r="IZ25" s="26"/>
      <c r="JA25" s="26"/>
      <c r="JB25" s="26"/>
      <c r="JC25" s="26"/>
      <c r="JD25" s="26"/>
      <c r="JE25" s="26"/>
      <c r="JF25" s="26"/>
      <c r="JG25" s="26"/>
      <c r="JH25" s="26"/>
      <c r="JI25" s="26"/>
      <c r="JJ25" s="26"/>
      <c r="JK25" s="26"/>
      <c r="JL25" s="26"/>
      <c r="JM25" s="26"/>
      <c r="JN25" s="26"/>
      <c r="JO25" s="26"/>
      <c r="JP25" s="26"/>
      <c r="JQ25" s="26"/>
      <c r="JR25" s="26"/>
      <c r="JS25" s="26"/>
      <c r="JT25" s="26"/>
      <c r="JU25" s="26"/>
      <c r="JV25" s="26"/>
      <c r="JW25" s="26"/>
      <c r="JX25" s="26"/>
      <c r="JY25" s="26"/>
      <c r="JZ25" s="26"/>
      <c r="KA25" s="26"/>
      <c r="KB25" s="26"/>
      <c r="KC25" s="26"/>
    </row>
    <row r="26" spans="1:289" ht="24.75" customHeight="1" thickBot="1" x14ac:dyDescent="0.25">
      <c r="A26" s="57" t="s">
        <v>6</v>
      </c>
      <c r="B26" s="58"/>
      <c r="C26" s="25"/>
      <c r="D26" s="25"/>
      <c r="E26" s="25"/>
      <c r="F26" s="25"/>
      <c r="G26" s="25"/>
      <c r="H26" s="25"/>
      <c r="I26" s="25"/>
      <c r="J26" s="25"/>
      <c r="K26" s="25"/>
      <c r="L26" s="25">
        <v>238.6</v>
      </c>
      <c r="M26" s="25"/>
      <c r="N26" s="26">
        <v>150</v>
      </c>
      <c r="O26" s="26"/>
      <c r="P26" s="26">
        <v>1650</v>
      </c>
      <c r="Q26" s="26"/>
      <c r="R26" s="26"/>
      <c r="S26" s="26">
        <v>5666.93</v>
      </c>
      <c r="T26" s="26"/>
      <c r="U26" s="26"/>
      <c r="V26" s="25"/>
      <c r="W26" s="25"/>
      <c r="X26" s="25">
        <v>0.1</v>
      </c>
      <c r="Y26" s="25">
        <v>3388.2</v>
      </c>
      <c r="Z26" s="25">
        <v>2850</v>
      </c>
      <c r="AA26" s="25"/>
      <c r="AB26" s="25"/>
      <c r="AC26" s="25"/>
      <c r="AD26" s="26"/>
      <c r="AE26" s="26"/>
      <c r="AF26" s="26"/>
      <c r="AG26" s="26"/>
      <c r="AH26" s="26">
        <v>150</v>
      </c>
      <c r="AI26" s="26"/>
      <c r="AJ26" s="26"/>
      <c r="AK26" s="26"/>
      <c r="AL26" s="26">
        <v>196381</v>
      </c>
      <c r="AM26" s="26">
        <v>684.5</v>
      </c>
      <c r="AN26" s="26"/>
      <c r="AO26" s="26">
        <v>1552.8</v>
      </c>
      <c r="AP26" s="26"/>
      <c r="AQ26" s="26">
        <v>1681.06</v>
      </c>
      <c r="AR26" s="26">
        <v>8000</v>
      </c>
      <c r="AS26" s="26"/>
      <c r="AT26" s="26"/>
      <c r="AU26" s="26"/>
      <c r="AV26" s="26">
        <v>21970</v>
      </c>
      <c r="AW26" s="26"/>
      <c r="AX26" s="26"/>
      <c r="AY26" s="26"/>
      <c r="AZ26" s="26"/>
      <c r="BA26" s="26"/>
      <c r="BB26" s="26">
        <v>55535.9</v>
      </c>
      <c r="BC26" s="26"/>
      <c r="BD26" s="26">
        <v>3243.8</v>
      </c>
      <c r="BE26" s="26">
        <v>9088.1</v>
      </c>
      <c r="BF26" s="26">
        <v>1751.6</v>
      </c>
      <c r="BG26" s="26">
        <v>1528.6</v>
      </c>
      <c r="BH26" s="26">
        <v>150</v>
      </c>
      <c r="BI26" s="26"/>
      <c r="BJ26" s="26">
        <v>14743.6</v>
      </c>
      <c r="BK26" s="26">
        <v>4750</v>
      </c>
      <c r="BL26" s="26">
        <v>7950</v>
      </c>
      <c r="BM26" s="26">
        <v>150</v>
      </c>
      <c r="BN26" s="26">
        <v>1400</v>
      </c>
      <c r="BO26" s="26"/>
      <c r="BP26" s="26"/>
      <c r="BQ26" s="26"/>
      <c r="BR26" s="26">
        <v>250</v>
      </c>
      <c r="BS26" s="26"/>
      <c r="BT26" s="26">
        <v>11486.3</v>
      </c>
      <c r="BU26" s="26">
        <v>500.7</v>
      </c>
      <c r="BV26" s="26"/>
      <c r="BW26" s="26">
        <v>4910.1000000000004</v>
      </c>
      <c r="BX26" s="26">
        <v>150</v>
      </c>
      <c r="BY26" s="26">
        <v>2136</v>
      </c>
      <c r="BZ26" s="26"/>
      <c r="CA26" s="26"/>
      <c r="CB26" s="26">
        <v>13050</v>
      </c>
      <c r="CC26" s="26">
        <v>1563.4549999999999</v>
      </c>
      <c r="CD26" s="26">
        <v>6000</v>
      </c>
      <c r="CE26" s="26">
        <v>4833</v>
      </c>
      <c r="CF26" s="26"/>
      <c r="CG26" s="26"/>
      <c r="CH26" s="26">
        <v>913</v>
      </c>
      <c r="CI26" s="26"/>
      <c r="CJ26" s="26">
        <v>24281</v>
      </c>
      <c r="CK26" s="26">
        <v>2309.8000000000002</v>
      </c>
      <c r="CL26" s="26"/>
      <c r="CM26" s="26">
        <v>598.58000000000004</v>
      </c>
      <c r="CN26" s="26">
        <v>5720</v>
      </c>
      <c r="CO26" s="26">
        <v>51343.83</v>
      </c>
      <c r="CP26" s="26">
        <v>575.29999999999995</v>
      </c>
      <c r="CQ26" s="26"/>
      <c r="CR26" s="26">
        <v>19409.419999999998</v>
      </c>
      <c r="CS26" s="26"/>
      <c r="CT26" s="26">
        <v>12789.2</v>
      </c>
      <c r="CU26" s="26"/>
      <c r="CV26" s="26">
        <v>48777.7</v>
      </c>
      <c r="CW26" s="26"/>
      <c r="CX26" s="26"/>
      <c r="CY26" s="26"/>
      <c r="CZ26" s="26"/>
      <c r="DA26" s="26"/>
      <c r="DB26" s="26"/>
      <c r="DC26" s="26"/>
      <c r="DD26" s="26"/>
      <c r="DE26" s="26"/>
      <c r="DF26" s="26"/>
      <c r="DG26" s="26"/>
      <c r="DH26" s="26">
        <v>690</v>
      </c>
      <c r="DI26" s="26"/>
      <c r="DJ26" s="26">
        <v>152453.4</v>
      </c>
      <c r="DK26" s="26">
        <v>1660</v>
      </c>
      <c r="DL26" s="26"/>
      <c r="DM26" s="26"/>
      <c r="DN26" s="26">
        <v>3834.5</v>
      </c>
      <c r="DO26" s="26">
        <v>8161.9</v>
      </c>
      <c r="DP26" s="26">
        <v>1000</v>
      </c>
      <c r="DQ26" s="26"/>
      <c r="DR26" s="26"/>
      <c r="DS26" s="26">
        <v>2785</v>
      </c>
      <c r="DT26" s="26"/>
      <c r="DU26" s="26"/>
      <c r="DV26" s="26">
        <v>64554.6</v>
      </c>
      <c r="DW26" s="26">
        <v>25429.200000000001</v>
      </c>
      <c r="DX26" s="26">
        <v>747.28</v>
      </c>
      <c r="DY26" s="26"/>
      <c r="DZ26" s="26"/>
      <c r="EA26" s="26"/>
      <c r="EB26" s="26"/>
      <c r="EC26" s="26">
        <v>12453.6</v>
      </c>
      <c r="ED26" s="26"/>
      <c r="EE26" s="26"/>
      <c r="EF26" s="26"/>
      <c r="EG26" s="26">
        <f>400+1301.6</f>
        <v>1701.6</v>
      </c>
      <c r="EH26" s="26">
        <v>2356.6999999999998</v>
      </c>
      <c r="EI26" s="26">
        <v>1144.7</v>
      </c>
      <c r="EJ26" s="26"/>
      <c r="EK26" s="26"/>
      <c r="EL26" s="26">
        <v>10500</v>
      </c>
      <c r="EM26" s="26">
        <v>2195.1999999999998</v>
      </c>
      <c r="EN26" s="26"/>
      <c r="EO26" s="26">
        <v>500</v>
      </c>
      <c r="EP26" s="26"/>
      <c r="EQ26" s="26"/>
      <c r="ER26" s="26">
        <v>411.4</v>
      </c>
      <c r="ES26" s="26"/>
      <c r="ET26" s="26">
        <v>5091.1000000000004</v>
      </c>
      <c r="EU26" s="26">
        <v>1971.2</v>
      </c>
      <c r="EV26" s="26"/>
      <c r="EW26" s="26">
        <v>550</v>
      </c>
      <c r="EX26" s="26"/>
      <c r="EY26" s="26">
        <v>3590.8</v>
      </c>
      <c r="EZ26" s="26"/>
      <c r="FA26" s="26">
        <v>750</v>
      </c>
      <c r="FB26" s="26"/>
      <c r="FC26" s="26">
        <v>9847.7000000000007</v>
      </c>
      <c r="FD26" s="26">
        <f>1313.7+1450</f>
        <v>2763.7</v>
      </c>
      <c r="FE26" s="26">
        <v>2506.1</v>
      </c>
      <c r="FF26" s="26"/>
      <c r="FG26" s="26">
        <v>333682.09999999998</v>
      </c>
      <c r="FH26" s="26"/>
      <c r="FI26" s="26"/>
      <c r="FJ26" s="26">
        <v>709.8</v>
      </c>
      <c r="FK26" s="26"/>
      <c r="FL26" s="26"/>
      <c r="FM26" s="26"/>
      <c r="FN26" s="26">
        <v>2340</v>
      </c>
      <c r="FO26" s="26"/>
      <c r="FP26" s="26">
        <v>1300</v>
      </c>
      <c r="FQ26" s="26">
        <v>2400.6</v>
      </c>
      <c r="FR26" s="26">
        <v>650</v>
      </c>
      <c r="FS26" s="26">
        <v>9837.9</v>
      </c>
      <c r="FT26" s="26"/>
      <c r="FU26" s="26"/>
      <c r="FV26" s="26"/>
      <c r="FW26" s="26"/>
      <c r="FX26" s="26"/>
      <c r="FY26" s="26">
        <v>7666.6</v>
      </c>
      <c r="FZ26" s="26">
        <v>164.7</v>
      </c>
      <c r="GA26" s="26">
        <v>12436.56</v>
      </c>
      <c r="GB26" s="26"/>
      <c r="GC26" s="26">
        <v>2517.8000000000002</v>
      </c>
      <c r="GD26" s="26"/>
      <c r="GE26" s="26"/>
      <c r="GF26" s="26"/>
      <c r="GG26" s="26">
        <v>8586.2999999999993</v>
      </c>
      <c r="GH26" s="26"/>
      <c r="GI26" s="26"/>
      <c r="GJ26" s="26">
        <v>2750</v>
      </c>
      <c r="GK26" s="26"/>
      <c r="GL26" s="26">
        <v>1250</v>
      </c>
      <c r="GM26" s="26">
        <v>1300</v>
      </c>
      <c r="GN26" s="26">
        <v>2522.4299999999998</v>
      </c>
      <c r="GO26" s="26">
        <v>530.6</v>
      </c>
      <c r="GP26" s="26"/>
      <c r="GQ26" s="26"/>
      <c r="GR26" s="26">
        <v>600</v>
      </c>
      <c r="GS26" s="26"/>
      <c r="GT26" s="26"/>
      <c r="GU26" s="26"/>
      <c r="GV26" s="26"/>
      <c r="GW26" s="26"/>
      <c r="GX26" s="26">
        <f>700+1150</f>
        <v>1850</v>
      </c>
      <c r="GY26" s="26">
        <v>2636.12</v>
      </c>
      <c r="GZ26" s="26"/>
      <c r="HA26" s="26"/>
      <c r="HB26" s="26"/>
      <c r="HC26" s="26"/>
      <c r="HD26" s="26"/>
      <c r="HE26" s="26"/>
      <c r="HF26" s="26">
        <v>928</v>
      </c>
      <c r="HG26" s="26">
        <v>1150</v>
      </c>
      <c r="HH26" s="26"/>
      <c r="HI26" s="26"/>
      <c r="HJ26" s="26">
        <v>40</v>
      </c>
      <c r="HK26" s="26">
        <v>1200</v>
      </c>
      <c r="HL26" s="26"/>
      <c r="HM26" s="26">
        <v>373.22</v>
      </c>
      <c r="HN26" s="26">
        <v>435.11</v>
      </c>
      <c r="HO26" s="26">
        <v>6181.7</v>
      </c>
      <c r="HP26" s="26"/>
      <c r="HQ26" s="26"/>
      <c r="HR26" s="26"/>
      <c r="HS26" s="26">
        <v>300</v>
      </c>
      <c r="HT26" s="26"/>
      <c r="HU26" s="26">
        <v>2852.8</v>
      </c>
      <c r="HV26" s="26">
        <v>450</v>
      </c>
      <c r="HW26" s="26"/>
      <c r="HX26" s="26"/>
      <c r="HY26" s="26"/>
      <c r="HZ26" s="26"/>
      <c r="IA26" s="26"/>
      <c r="IB26" s="26"/>
      <c r="IC26" s="26"/>
      <c r="ID26" s="26"/>
      <c r="IE26" s="26"/>
      <c r="IF26" s="26">
        <v>1944.9</v>
      </c>
      <c r="IG26" s="26">
        <v>150</v>
      </c>
      <c r="IH26" s="26"/>
      <c r="II26" s="26"/>
      <c r="IJ26" s="26"/>
      <c r="IK26" s="26">
        <v>2406.4</v>
      </c>
      <c r="IL26" s="26">
        <v>1328.9</v>
      </c>
      <c r="IM26" s="26">
        <v>245.1</v>
      </c>
      <c r="IN26" s="26"/>
      <c r="IO26" s="26">
        <v>18.7</v>
      </c>
      <c r="IP26" s="26"/>
      <c r="IQ26" s="26">
        <v>3000</v>
      </c>
      <c r="IR26" s="26"/>
      <c r="IS26" s="26"/>
      <c r="IT26" s="26">
        <v>1150</v>
      </c>
      <c r="IU26" s="26">
        <v>1150</v>
      </c>
      <c r="IV26" s="26"/>
      <c r="IW26" s="26">
        <v>18090.599999999999</v>
      </c>
      <c r="IX26" s="26">
        <v>1150</v>
      </c>
      <c r="IY26" s="26">
        <v>150</v>
      </c>
      <c r="IZ26" s="26"/>
      <c r="JA26" s="26"/>
      <c r="JB26" s="26">
        <f>150+200</f>
        <v>350</v>
      </c>
      <c r="JC26" s="26"/>
      <c r="JD26" s="26"/>
      <c r="JE26" s="26">
        <f>23.6+176</f>
        <v>199.6</v>
      </c>
      <c r="JF26" s="26">
        <v>1100</v>
      </c>
      <c r="JG26" s="26"/>
      <c r="JH26" s="26"/>
      <c r="JI26" s="26"/>
      <c r="JJ26" s="26"/>
      <c r="JK26" s="26"/>
      <c r="JL26" s="26"/>
      <c r="JM26" s="26"/>
      <c r="JN26" s="26"/>
      <c r="JO26" s="26"/>
      <c r="JP26" s="26">
        <v>150</v>
      </c>
      <c r="JQ26" s="26"/>
      <c r="JR26" s="26"/>
      <c r="JS26" s="26"/>
      <c r="JT26" s="26"/>
      <c r="JU26" s="26"/>
      <c r="JV26" s="26"/>
      <c r="JW26" s="26">
        <v>150</v>
      </c>
      <c r="JX26" s="26"/>
      <c r="JY26" s="26"/>
      <c r="JZ26" s="26"/>
      <c r="KA26" s="26"/>
      <c r="KB26" s="26"/>
      <c r="KC26" s="26"/>
    </row>
    <row r="27" spans="1:289" ht="12" customHeight="1" thickBot="1" x14ac:dyDescent="0.25">
      <c r="A27" s="57" t="s">
        <v>13</v>
      </c>
      <c r="B27" s="58"/>
      <c r="C27" s="25">
        <v>734.8</v>
      </c>
      <c r="D27" s="25"/>
      <c r="E27" s="25"/>
      <c r="F27" s="25"/>
      <c r="G27" s="25"/>
      <c r="H27" s="25"/>
      <c r="I27" s="25"/>
      <c r="J27" s="25"/>
      <c r="K27" s="25"/>
      <c r="L27" s="25"/>
      <c r="M27" s="25"/>
      <c r="N27" s="26"/>
      <c r="O27" s="26"/>
      <c r="P27" s="26"/>
      <c r="Q27" s="26"/>
      <c r="R27" s="26"/>
      <c r="S27" s="26">
        <v>2309.25</v>
      </c>
      <c r="T27" s="26"/>
      <c r="U27" s="26"/>
      <c r="V27" s="25"/>
      <c r="W27" s="25"/>
      <c r="X27" s="25"/>
      <c r="Y27" s="25">
        <v>373.9</v>
      </c>
      <c r="Z27" s="25"/>
      <c r="AA27" s="25"/>
      <c r="AB27" s="25"/>
      <c r="AC27" s="25"/>
      <c r="AD27" s="26"/>
      <c r="AE27" s="26"/>
      <c r="AF27" s="26">
        <v>430</v>
      </c>
      <c r="AG27" s="26"/>
      <c r="AH27" s="26"/>
      <c r="AI27" s="26"/>
      <c r="AJ27" s="26"/>
      <c r="AK27" s="26"/>
      <c r="AL27" s="26">
        <v>88623</v>
      </c>
      <c r="AM27" s="26"/>
      <c r="AN27" s="26"/>
      <c r="AO27" s="26"/>
      <c r="AP27" s="26"/>
      <c r="AQ27" s="26">
        <v>1459.95</v>
      </c>
      <c r="AR27" s="26"/>
      <c r="AS27" s="26"/>
      <c r="AT27" s="26"/>
      <c r="AU27" s="26"/>
      <c r="AV27" s="26">
        <v>335</v>
      </c>
      <c r="AW27" s="26"/>
      <c r="AX27" s="26"/>
      <c r="AY27" s="26"/>
      <c r="AZ27" s="26"/>
      <c r="BA27" s="26"/>
      <c r="BB27" s="26"/>
      <c r="BC27" s="26"/>
      <c r="BD27" s="26"/>
      <c r="BE27" s="26"/>
      <c r="BF27" s="26"/>
      <c r="BG27" s="26"/>
      <c r="BH27" s="26"/>
      <c r="BI27" s="26"/>
      <c r="BJ27" s="26"/>
      <c r="BK27" s="26"/>
      <c r="BL27" s="26"/>
      <c r="BM27" s="26"/>
      <c r="BN27" s="26"/>
      <c r="BO27" s="26"/>
      <c r="BP27" s="26"/>
      <c r="BQ27" s="26"/>
      <c r="BR27" s="26"/>
      <c r="BS27" s="26">
        <v>3085.4</v>
      </c>
      <c r="BT27" s="26">
        <v>1055.2</v>
      </c>
      <c r="BU27" s="26"/>
      <c r="BV27" s="26"/>
      <c r="BW27" s="26">
        <v>888.5</v>
      </c>
      <c r="BX27" s="26"/>
      <c r="BY27" s="26"/>
      <c r="BZ27" s="26"/>
      <c r="CA27" s="26"/>
      <c r="CB27" s="26"/>
      <c r="CC27" s="26"/>
      <c r="CD27" s="26"/>
      <c r="CE27" s="26">
        <v>261</v>
      </c>
      <c r="CF27" s="26"/>
      <c r="CG27" s="26"/>
      <c r="CH27" s="26"/>
      <c r="CI27" s="26"/>
      <c r="CJ27" s="26"/>
      <c r="CK27" s="26"/>
      <c r="CL27" s="26"/>
      <c r="CM27" s="26"/>
      <c r="CN27" s="26">
        <v>51</v>
      </c>
      <c r="CO27" s="26"/>
      <c r="CP27" s="26"/>
      <c r="CQ27" s="26"/>
      <c r="CR27" s="26">
        <v>796.76</v>
      </c>
      <c r="CS27" s="26"/>
      <c r="CT27" s="26"/>
      <c r="CU27" s="26"/>
      <c r="CV27" s="26">
        <v>1380</v>
      </c>
      <c r="CW27" s="26"/>
      <c r="CX27" s="26"/>
      <c r="CY27" s="26"/>
      <c r="CZ27" s="26"/>
      <c r="DA27" s="26"/>
      <c r="DB27" s="26"/>
      <c r="DC27" s="26"/>
      <c r="DD27" s="26"/>
      <c r="DE27" s="26">
        <v>398418.3</v>
      </c>
      <c r="DF27" s="26"/>
      <c r="DG27" s="26"/>
      <c r="DH27" s="26">
        <v>4834.3</v>
      </c>
      <c r="DI27" s="26">
        <v>81.099999999999994</v>
      </c>
      <c r="DJ27" s="26">
        <v>339521.3</v>
      </c>
      <c r="DK27" s="26">
        <v>957.83</v>
      </c>
      <c r="DL27" s="26"/>
      <c r="DM27" s="26"/>
      <c r="DN27" s="26"/>
      <c r="DO27" s="26"/>
      <c r="DP27" s="26"/>
      <c r="DQ27" s="26">
        <v>7611.8</v>
      </c>
      <c r="DR27" s="26"/>
      <c r="DS27" s="26"/>
      <c r="DT27" s="26">
        <v>355.5</v>
      </c>
      <c r="DU27" s="26">
        <v>296.89999999999998</v>
      </c>
      <c r="DV27" s="26">
        <v>569</v>
      </c>
      <c r="DW27" s="26">
        <v>15</v>
      </c>
      <c r="DX27" s="26">
        <v>1645</v>
      </c>
      <c r="DY27" s="26"/>
      <c r="DZ27" s="26"/>
      <c r="EA27" s="26">
        <v>1971.2</v>
      </c>
      <c r="EB27" s="26"/>
      <c r="EC27" s="26"/>
      <c r="ED27" s="26"/>
      <c r="EE27" s="26">
        <v>463</v>
      </c>
      <c r="EF27" s="26"/>
      <c r="EG27" s="26"/>
      <c r="EH27" s="26"/>
      <c r="EI27" s="26"/>
      <c r="EJ27" s="26"/>
      <c r="EK27" s="26"/>
      <c r="EL27" s="26"/>
      <c r="EM27" s="26"/>
      <c r="EN27" s="26"/>
      <c r="EO27" s="26"/>
      <c r="EP27" s="26"/>
      <c r="EQ27" s="26">
        <v>5652.6</v>
      </c>
      <c r="ER27" s="26">
        <v>16366</v>
      </c>
      <c r="ES27" s="26">
        <v>1680</v>
      </c>
      <c r="ET27" s="26"/>
      <c r="EU27" s="26"/>
      <c r="EV27" s="26"/>
      <c r="EW27" s="26">
        <v>350</v>
      </c>
      <c r="EX27" s="26">
        <v>109</v>
      </c>
      <c r="EY27" s="26"/>
      <c r="EZ27" s="26"/>
      <c r="FA27" s="26"/>
      <c r="FB27" s="26"/>
      <c r="FC27" s="26">
        <v>13752.8</v>
      </c>
      <c r="FD27" s="26"/>
      <c r="FE27" s="26">
        <v>127</v>
      </c>
      <c r="FF27" s="26"/>
      <c r="FG27" s="26">
        <v>172605.9</v>
      </c>
      <c r="FH27" s="26"/>
      <c r="FI27" s="26"/>
      <c r="FJ27" s="26"/>
      <c r="FK27" s="26"/>
      <c r="FL27" s="26"/>
      <c r="FM27" s="26">
        <v>1567.8</v>
      </c>
      <c r="FN27" s="26">
        <v>1234</v>
      </c>
      <c r="FO27" s="26"/>
      <c r="FP27" s="26"/>
      <c r="FQ27" s="26"/>
      <c r="FR27" s="26">
        <v>51</v>
      </c>
      <c r="FS27" s="26">
        <v>46.2</v>
      </c>
      <c r="FT27" s="26"/>
      <c r="FU27" s="26"/>
      <c r="FV27" s="26"/>
      <c r="FW27" s="26"/>
      <c r="FX27" s="26"/>
      <c r="FY27" s="26">
        <v>30</v>
      </c>
      <c r="FZ27" s="26">
        <v>68</v>
      </c>
      <c r="GA27" s="26"/>
      <c r="GB27" s="26"/>
      <c r="GC27" s="26"/>
      <c r="GD27" s="26"/>
      <c r="GE27" s="26"/>
      <c r="GF27" s="26"/>
      <c r="GG27" s="26"/>
      <c r="GH27" s="26"/>
      <c r="GI27" s="26"/>
      <c r="GJ27" s="26"/>
      <c r="GK27" s="26"/>
      <c r="GL27" s="26"/>
      <c r="GM27" s="26"/>
      <c r="GN27" s="26"/>
      <c r="GO27" s="26">
        <v>2827.06</v>
      </c>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v>52.68</v>
      </c>
      <c r="HO27" s="26"/>
      <c r="HP27" s="26"/>
      <c r="HQ27" s="26">
        <v>90</v>
      </c>
      <c r="HR27" s="26"/>
      <c r="HS27" s="26"/>
      <c r="HT27" s="26">
        <v>690</v>
      </c>
      <c r="HU27" s="26"/>
      <c r="HV27" s="26"/>
      <c r="HW27" s="26"/>
      <c r="HX27" s="26"/>
      <c r="HY27" s="26"/>
      <c r="HZ27" s="26"/>
      <c r="IA27" s="26"/>
      <c r="IB27" s="26"/>
      <c r="IC27" s="26"/>
      <c r="ID27" s="26"/>
      <c r="IE27" s="26"/>
      <c r="IF27" s="26">
        <v>17.600000000000001</v>
      </c>
      <c r="IG27" s="26"/>
      <c r="IH27" s="26"/>
      <c r="II27" s="26"/>
      <c r="IJ27" s="26"/>
      <c r="IK27" s="26">
        <v>15</v>
      </c>
      <c r="IL27" s="26"/>
      <c r="IM27" s="26"/>
      <c r="IN27" s="26"/>
      <c r="IO27" s="26">
        <v>998.1</v>
      </c>
      <c r="IP27" s="26"/>
      <c r="IQ27" s="26"/>
      <c r="IR27" s="26"/>
      <c r="IS27" s="26"/>
      <c r="IT27" s="26"/>
      <c r="IU27" s="26"/>
      <c r="IV27" s="26"/>
      <c r="IW27" s="26"/>
      <c r="IX27" s="26"/>
      <c r="IY27" s="26"/>
      <c r="IZ27" s="26"/>
      <c r="JA27" s="26"/>
      <c r="JB27" s="26"/>
      <c r="JC27" s="26"/>
      <c r="JD27" s="26"/>
      <c r="JE27" s="26"/>
      <c r="JF27" s="26"/>
      <c r="JG27" s="26"/>
      <c r="JH27" s="26"/>
      <c r="JI27" s="26"/>
      <c r="JJ27" s="26"/>
      <c r="JK27" s="26"/>
      <c r="JL27" s="26"/>
      <c r="JM27" s="26"/>
      <c r="JN27" s="26"/>
      <c r="JO27" s="26"/>
      <c r="JP27" s="26"/>
      <c r="JQ27" s="26"/>
      <c r="JR27" s="26"/>
      <c r="JS27" s="26"/>
      <c r="JT27" s="26"/>
      <c r="JU27" s="26"/>
      <c r="JV27" s="26"/>
      <c r="JW27" s="26"/>
      <c r="JX27" s="26"/>
      <c r="JY27" s="26"/>
      <c r="JZ27" s="26"/>
      <c r="KA27" s="26"/>
      <c r="KB27" s="26">
        <v>320.5</v>
      </c>
      <c r="KC27" s="26"/>
    </row>
    <row r="28" spans="1:289" s="31" customFormat="1" ht="12.75" thickBot="1" x14ac:dyDescent="0.25">
      <c r="A28" s="67" t="s">
        <v>307</v>
      </c>
      <c r="B28" s="68"/>
      <c r="C28" s="23">
        <f>+C29</f>
        <v>0</v>
      </c>
      <c r="D28" s="23">
        <f t="shared" ref="D28:BO28" si="230">+D29</f>
        <v>0</v>
      </c>
      <c r="E28" s="23">
        <f t="shared" si="230"/>
        <v>0</v>
      </c>
      <c r="F28" s="23">
        <f t="shared" si="230"/>
        <v>0</v>
      </c>
      <c r="G28" s="23">
        <f t="shared" si="230"/>
        <v>0</v>
      </c>
      <c r="H28" s="23">
        <f t="shared" si="230"/>
        <v>0</v>
      </c>
      <c r="I28" s="23">
        <f t="shared" si="230"/>
        <v>0</v>
      </c>
      <c r="J28" s="23">
        <f t="shared" si="230"/>
        <v>0</v>
      </c>
      <c r="K28" s="23">
        <f t="shared" si="230"/>
        <v>0</v>
      </c>
      <c r="L28" s="23">
        <f t="shared" si="230"/>
        <v>0</v>
      </c>
      <c r="M28" s="23">
        <f t="shared" si="230"/>
        <v>0</v>
      </c>
      <c r="N28" s="23">
        <f t="shared" si="230"/>
        <v>0</v>
      </c>
      <c r="O28" s="23">
        <f t="shared" si="230"/>
        <v>0</v>
      </c>
      <c r="P28" s="23">
        <f t="shared" si="230"/>
        <v>0</v>
      </c>
      <c r="Q28" s="23">
        <f t="shared" si="230"/>
        <v>0</v>
      </c>
      <c r="R28" s="23">
        <f t="shared" si="230"/>
        <v>0</v>
      </c>
      <c r="S28" s="23">
        <f t="shared" si="230"/>
        <v>0</v>
      </c>
      <c r="T28" s="23">
        <f t="shared" si="230"/>
        <v>0</v>
      </c>
      <c r="U28" s="23">
        <f t="shared" si="230"/>
        <v>0</v>
      </c>
      <c r="V28" s="23">
        <f t="shared" si="230"/>
        <v>0</v>
      </c>
      <c r="W28" s="23">
        <f t="shared" si="230"/>
        <v>0</v>
      </c>
      <c r="X28" s="23">
        <f t="shared" si="230"/>
        <v>0</v>
      </c>
      <c r="Y28" s="23">
        <f t="shared" si="230"/>
        <v>0</v>
      </c>
      <c r="Z28" s="23">
        <f t="shared" si="230"/>
        <v>0</v>
      </c>
      <c r="AA28" s="23">
        <f t="shared" si="230"/>
        <v>0</v>
      </c>
      <c r="AB28" s="23">
        <f t="shared" si="230"/>
        <v>0</v>
      </c>
      <c r="AC28" s="23">
        <f t="shared" si="230"/>
        <v>0</v>
      </c>
      <c r="AD28" s="23">
        <f t="shared" si="230"/>
        <v>0</v>
      </c>
      <c r="AE28" s="23">
        <f t="shared" si="230"/>
        <v>0</v>
      </c>
      <c r="AF28" s="23">
        <f t="shared" si="230"/>
        <v>0</v>
      </c>
      <c r="AG28" s="23">
        <f t="shared" si="230"/>
        <v>0</v>
      </c>
      <c r="AH28" s="23">
        <f t="shared" si="230"/>
        <v>0</v>
      </c>
      <c r="AI28" s="23">
        <f t="shared" si="230"/>
        <v>0</v>
      </c>
      <c r="AJ28" s="23">
        <f t="shared" si="230"/>
        <v>0</v>
      </c>
      <c r="AK28" s="23">
        <f t="shared" si="230"/>
        <v>0</v>
      </c>
      <c r="AL28" s="23">
        <f t="shared" si="230"/>
        <v>0</v>
      </c>
      <c r="AM28" s="23">
        <f t="shared" si="230"/>
        <v>0</v>
      </c>
      <c r="AN28" s="23">
        <f t="shared" si="230"/>
        <v>0</v>
      </c>
      <c r="AO28" s="23">
        <f t="shared" si="230"/>
        <v>0</v>
      </c>
      <c r="AP28" s="23">
        <f t="shared" si="230"/>
        <v>0</v>
      </c>
      <c r="AQ28" s="23">
        <f t="shared" si="230"/>
        <v>0</v>
      </c>
      <c r="AR28" s="23">
        <f t="shared" si="230"/>
        <v>0</v>
      </c>
      <c r="AS28" s="23">
        <f t="shared" si="230"/>
        <v>0</v>
      </c>
      <c r="AT28" s="23">
        <f t="shared" si="230"/>
        <v>0</v>
      </c>
      <c r="AU28" s="23">
        <f t="shared" si="230"/>
        <v>0</v>
      </c>
      <c r="AV28" s="23">
        <f t="shared" si="230"/>
        <v>0</v>
      </c>
      <c r="AW28" s="23">
        <f t="shared" si="230"/>
        <v>0</v>
      </c>
      <c r="AX28" s="23">
        <f t="shared" si="230"/>
        <v>0</v>
      </c>
      <c r="AY28" s="23">
        <f t="shared" si="230"/>
        <v>0</v>
      </c>
      <c r="AZ28" s="23">
        <f t="shared" si="230"/>
        <v>0</v>
      </c>
      <c r="BA28" s="23">
        <f t="shared" si="230"/>
        <v>0</v>
      </c>
      <c r="BB28" s="23">
        <f t="shared" si="230"/>
        <v>0</v>
      </c>
      <c r="BC28" s="23">
        <f t="shared" si="230"/>
        <v>0</v>
      </c>
      <c r="BD28" s="23">
        <f t="shared" si="230"/>
        <v>0</v>
      </c>
      <c r="BE28" s="23">
        <f t="shared" si="230"/>
        <v>0</v>
      </c>
      <c r="BF28" s="23">
        <f t="shared" si="230"/>
        <v>0</v>
      </c>
      <c r="BG28" s="23">
        <f t="shared" si="230"/>
        <v>0</v>
      </c>
      <c r="BH28" s="23">
        <f t="shared" si="230"/>
        <v>0</v>
      </c>
      <c r="BI28" s="23">
        <f t="shared" si="230"/>
        <v>0</v>
      </c>
      <c r="BJ28" s="23">
        <f t="shared" si="230"/>
        <v>0</v>
      </c>
      <c r="BK28" s="23">
        <f t="shared" si="230"/>
        <v>0</v>
      </c>
      <c r="BL28" s="23">
        <f t="shared" si="230"/>
        <v>0</v>
      </c>
      <c r="BM28" s="23">
        <f t="shared" si="230"/>
        <v>0</v>
      </c>
      <c r="BN28" s="23">
        <f t="shared" si="230"/>
        <v>0</v>
      </c>
      <c r="BO28" s="23">
        <f t="shared" si="230"/>
        <v>0</v>
      </c>
      <c r="BP28" s="23">
        <f t="shared" ref="BP28:DZ28" si="231">+BP29</f>
        <v>0</v>
      </c>
      <c r="BQ28" s="23">
        <f t="shared" si="231"/>
        <v>0</v>
      </c>
      <c r="BR28" s="23">
        <f t="shared" si="231"/>
        <v>0</v>
      </c>
      <c r="BS28" s="23">
        <f t="shared" si="231"/>
        <v>0</v>
      </c>
      <c r="BT28" s="23">
        <f t="shared" si="231"/>
        <v>0</v>
      </c>
      <c r="BU28" s="23">
        <f t="shared" si="231"/>
        <v>0</v>
      </c>
      <c r="BV28" s="23">
        <f t="shared" si="231"/>
        <v>0</v>
      </c>
      <c r="BW28" s="23">
        <f t="shared" si="231"/>
        <v>0</v>
      </c>
      <c r="BX28" s="23">
        <f t="shared" si="231"/>
        <v>0</v>
      </c>
      <c r="BY28" s="23">
        <f t="shared" si="231"/>
        <v>0</v>
      </c>
      <c r="BZ28" s="23">
        <f t="shared" si="231"/>
        <v>0</v>
      </c>
      <c r="CA28" s="23">
        <f t="shared" si="231"/>
        <v>0</v>
      </c>
      <c r="CB28" s="23">
        <f t="shared" si="231"/>
        <v>0</v>
      </c>
      <c r="CC28" s="23">
        <f t="shared" si="231"/>
        <v>0</v>
      </c>
      <c r="CD28" s="23">
        <f t="shared" si="231"/>
        <v>0</v>
      </c>
      <c r="CE28" s="23">
        <f t="shared" si="231"/>
        <v>0</v>
      </c>
      <c r="CF28" s="23">
        <f t="shared" si="231"/>
        <v>0</v>
      </c>
      <c r="CG28" s="23">
        <f t="shared" si="231"/>
        <v>0</v>
      </c>
      <c r="CH28" s="23">
        <f t="shared" si="231"/>
        <v>0</v>
      </c>
      <c r="CI28" s="23">
        <f t="shared" si="231"/>
        <v>0</v>
      </c>
      <c r="CJ28" s="23">
        <f t="shared" si="231"/>
        <v>0</v>
      </c>
      <c r="CK28" s="23">
        <f t="shared" si="231"/>
        <v>0</v>
      </c>
      <c r="CL28" s="23">
        <f t="shared" si="231"/>
        <v>0</v>
      </c>
      <c r="CM28" s="23">
        <f t="shared" si="231"/>
        <v>0</v>
      </c>
      <c r="CN28" s="23">
        <f t="shared" si="231"/>
        <v>0</v>
      </c>
      <c r="CO28" s="23">
        <f t="shared" si="231"/>
        <v>0</v>
      </c>
      <c r="CP28" s="23">
        <f t="shared" si="231"/>
        <v>0</v>
      </c>
      <c r="CQ28" s="23">
        <f t="shared" si="231"/>
        <v>0</v>
      </c>
      <c r="CR28" s="23">
        <f t="shared" si="231"/>
        <v>0</v>
      </c>
      <c r="CS28" s="23">
        <f t="shared" si="231"/>
        <v>0</v>
      </c>
      <c r="CT28" s="23">
        <f t="shared" si="231"/>
        <v>0</v>
      </c>
      <c r="CU28" s="23">
        <f t="shared" si="231"/>
        <v>0</v>
      </c>
      <c r="CV28" s="23">
        <f t="shared" si="231"/>
        <v>97970</v>
      </c>
      <c r="CW28" s="23">
        <f t="shared" si="231"/>
        <v>0</v>
      </c>
      <c r="CX28" s="23">
        <f t="shared" si="231"/>
        <v>0</v>
      </c>
      <c r="CY28" s="23">
        <f t="shared" si="231"/>
        <v>0</v>
      </c>
      <c r="CZ28" s="23">
        <f t="shared" si="231"/>
        <v>0</v>
      </c>
      <c r="DA28" s="23">
        <f t="shared" si="231"/>
        <v>0</v>
      </c>
      <c r="DB28" s="23">
        <f t="shared" si="231"/>
        <v>0</v>
      </c>
      <c r="DC28" s="23">
        <f t="shared" si="231"/>
        <v>0</v>
      </c>
      <c r="DD28" s="23">
        <f t="shared" si="231"/>
        <v>0</v>
      </c>
      <c r="DE28" s="23">
        <f t="shared" si="231"/>
        <v>0</v>
      </c>
      <c r="DF28" s="23">
        <f t="shared" si="231"/>
        <v>0</v>
      </c>
      <c r="DG28" s="23">
        <f t="shared" si="231"/>
        <v>0</v>
      </c>
      <c r="DH28" s="23">
        <f t="shared" si="231"/>
        <v>0</v>
      </c>
      <c r="DI28" s="23">
        <f t="shared" si="231"/>
        <v>0</v>
      </c>
      <c r="DJ28" s="23">
        <f t="shared" si="231"/>
        <v>0</v>
      </c>
      <c r="DK28" s="23">
        <f t="shared" si="231"/>
        <v>0</v>
      </c>
      <c r="DL28" s="23">
        <f t="shared" si="231"/>
        <v>0</v>
      </c>
      <c r="DM28" s="23">
        <f t="shared" si="231"/>
        <v>0</v>
      </c>
      <c r="DN28" s="23">
        <f t="shared" si="231"/>
        <v>0</v>
      </c>
      <c r="DO28" s="23">
        <f t="shared" si="231"/>
        <v>0</v>
      </c>
      <c r="DP28" s="23">
        <f t="shared" si="231"/>
        <v>0</v>
      </c>
      <c r="DQ28" s="23">
        <f t="shared" si="231"/>
        <v>0</v>
      </c>
      <c r="DR28" s="23">
        <f t="shared" si="231"/>
        <v>0</v>
      </c>
      <c r="DS28" s="23">
        <f t="shared" si="231"/>
        <v>0</v>
      </c>
      <c r="DT28" s="23">
        <f t="shared" si="231"/>
        <v>0</v>
      </c>
      <c r="DU28" s="23">
        <f t="shared" si="231"/>
        <v>0</v>
      </c>
      <c r="DV28" s="23">
        <f t="shared" si="231"/>
        <v>0</v>
      </c>
      <c r="DW28" s="23">
        <f t="shared" si="231"/>
        <v>0</v>
      </c>
      <c r="DX28" s="23">
        <f t="shared" si="231"/>
        <v>0</v>
      </c>
      <c r="DY28" s="23">
        <f t="shared" si="231"/>
        <v>0</v>
      </c>
      <c r="DZ28" s="23">
        <f t="shared" si="231"/>
        <v>0</v>
      </c>
      <c r="EA28" s="23">
        <f t="shared" ref="EA28:GE28" si="232">+EA29</f>
        <v>0</v>
      </c>
      <c r="EB28" s="23">
        <f t="shared" si="232"/>
        <v>0</v>
      </c>
      <c r="EC28" s="23">
        <f t="shared" si="232"/>
        <v>0</v>
      </c>
      <c r="ED28" s="23">
        <f t="shared" si="232"/>
        <v>0</v>
      </c>
      <c r="EE28" s="23">
        <f t="shared" si="232"/>
        <v>0</v>
      </c>
      <c r="EF28" s="23">
        <f t="shared" si="232"/>
        <v>0</v>
      </c>
      <c r="EG28" s="23">
        <f t="shared" si="232"/>
        <v>0</v>
      </c>
      <c r="EH28" s="23">
        <f t="shared" si="232"/>
        <v>0</v>
      </c>
      <c r="EI28" s="23">
        <f t="shared" si="232"/>
        <v>0</v>
      </c>
      <c r="EJ28" s="23">
        <f t="shared" si="232"/>
        <v>0</v>
      </c>
      <c r="EK28" s="23">
        <f t="shared" si="232"/>
        <v>0</v>
      </c>
      <c r="EL28" s="23">
        <f t="shared" si="232"/>
        <v>0</v>
      </c>
      <c r="EM28" s="23">
        <f t="shared" si="232"/>
        <v>0</v>
      </c>
      <c r="EN28" s="23">
        <f t="shared" si="232"/>
        <v>0</v>
      </c>
      <c r="EO28" s="23">
        <f t="shared" si="232"/>
        <v>0</v>
      </c>
      <c r="EP28" s="23">
        <f t="shared" si="232"/>
        <v>0</v>
      </c>
      <c r="EQ28" s="23">
        <f t="shared" si="232"/>
        <v>0</v>
      </c>
      <c r="ER28" s="23">
        <f t="shared" si="232"/>
        <v>0</v>
      </c>
      <c r="ES28" s="23">
        <f t="shared" si="232"/>
        <v>0</v>
      </c>
      <c r="ET28" s="23">
        <f t="shared" si="232"/>
        <v>0</v>
      </c>
      <c r="EU28" s="23">
        <f t="shared" si="232"/>
        <v>0</v>
      </c>
      <c r="EV28" s="23">
        <f t="shared" si="232"/>
        <v>0</v>
      </c>
      <c r="EW28" s="23">
        <f t="shared" si="232"/>
        <v>0</v>
      </c>
      <c r="EX28" s="23">
        <f t="shared" si="232"/>
        <v>0</v>
      </c>
      <c r="EY28" s="23">
        <f t="shared" si="232"/>
        <v>0</v>
      </c>
      <c r="EZ28" s="23">
        <f t="shared" si="232"/>
        <v>0</v>
      </c>
      <c r="FA28" s="23">
        <f t="shared" si="232"/>
        <v>0</v>
      </c>
      <c r="FB28" s="23">
        <f t="shared" si="232"/>
        <v>88453.5</v>
      </c>
      <c r="FC28" s="23">
        <f t="shared" si="232"/>
        <v>0</v>
      </c>
      <c r="FD28" s="23">
        <f t="shared" si="232"/>
        <v>0</v>
      </c>
      <c r="FE28" s="23">
        <f t="shared" si="232"/>
        <v>0</v>
      </c>
      <c r="FF28" s="23">
        <f t="shared" si="232"/>
        <v>0</v>
      </c>
      <c r="FG28" s="23">
        <f t="shared" si="232"/>
        <v>0</v>
      </c>
      <c r="FH28" s="23">
        <f t="shared" si="232"/>
        <v>0</v>
      </c>
      <c r="FI28" s="23">
        <f t="shared" si="232"/>
        <v>0</v>
      </c>
      <c r="FJ28" s="23">
        <f t="shared" si="232"/>
        <v>0</v>
      </c>
      <c r="FK28" s="23">
        <f t="shared" si="232"/>
        <v>0</v>
      </c>
      <c r="FL28" s="23">
        <f t="shared" si="232"/>
        <v>0</v>
      </c>
      <c r="FM28" s="23">
        <f t="shared" si="232"/>
        <v>0</v>
      </c>
      <c r="FN28" s="23">
        <f t="shared" si="232"/>
        <v>0</v>
      </c>
      <c r="FO28" s="23">
        <f t="shared" si="232"/>
        <v>0</v>
      </c>
      <c r="FP28" s="23">
        <f t="shared" si="232"/>
        <v>0</v>
      </c>
      <c r="FQ28" s="23">
        <f t="shared" si="232"/>
        <v>0</v>
      </c>
      <c r="FR28" s="23">
        <f t="shared" si="232"/>
        <v>0</v>
      </c>
      <c r="FS28" s="23">
        <f t="shared" si="232"/>
        <v>0</v>
      </c>
      <c r="FT28" s="23">
        <f t="shared" si="232"/>
        <v>0</v>
      </c>
      <c r="FU28" s="23">
        <f t="shared" si="232"/>
        <v>45003612.600000001</v>
      </c>
      <c r="FV28" s="23">
        <f t="shared" si="232"/>
        <v>0</v>
      </c>
      <c r="FW28" s="23">
        <f t="shared" si="232"/>
        <v>0</v>
      </c>
      <c r="FX28" s="23">
        <f t="shared" si="232"/>
        <v>0</v>
      </c>
      <c r="FY28" s="23">
        <f t="shared" si="232"/>
        <v>0</v>
      </c>
      <c r="FZ28" s="23">
        <f t="shared" si="232"/>
        <v>0</v>
      </c>
      <c r="GA28" s="23">
        <f t="shared" si="232"/>
        <v>0</v>
      </c>
      <c r="GB28" s="23">
        <f t="shared" si="232"/>
        <v>0</v>
      </c>
      <c r="GC28" s="23">
        <f t="shared" si="232"/>
        <v>0</v>
      </c>
      <c r="GD28" s="23">
        <f t="shared" si="232"/>
        <v>0</v>
      </c>
      <c r="GE28" s="23">
        <f t="shared" si="232"/>
        <v>0</v>
      </c>
      <c r="GF28" s="23">
        <f>+GE29</f>
        <v>0</v>
      </c>
      <c r="GG28" s="23">
        <f>+GF29</f>
        <v>0</v>
      </c>
      <c r="GH28" s="23">
        <f>+GG29</f>
        <v>0</v>
      </c>
      <c r="GI28" s="23">
        <f t="shared" ref="GI28:IT28" si="233">+GH29</f>
        <v>0</v>
      </c>
      <c r="GJ28" s="23">
        <f t="shared" si="233"/>
        <v>0</v>
      </c>
      <c r="GK28" s="23">
        <f t="shared" si="233"/>
        <v>0</v>
      </c>
      <c r="GL28" s="23">
        <f t="shared" si="233"/>
        <v>0</v>
      </c>
      <c r="GM28" s="23">
        <f t="shared" si="233"/>
        <v>0</v>
      </c>
      <c r="GN28" s="23">
        <f t="shared" si="233"/>
        <v>0</v>
      </c>
      <c r="GO28" s="23">
        <f t="shared" si="233"/>
        <v>0</v>
      </c>
      <c r="GP28" s="23">
        <f t="shared" si="233"/>
        <v>0</v>
      </c>
      <c r="GQ28" s="23">
        <f t="shared" si="233"/>
        <v>0</v>
      </c>
      <c r="GR28" s="23">
        <f t="shared" si="233"/>
        <v>0</v>
      </c>
      <c r="GS28" s="23">
        <f t="shared" si="233"/>
        <v>0</v>
      </c>
      <c r="GT28" s="23">
        <f t="shared" si="233"/>
        <v>0</v>
      </c>
      <c r="GU28" s="23">
        <f t="shared" si="233"/>
        <v>0</v>
      </c>
      <c r="GV28" s="23">
        <f t="shared" si="233"/>
        <v>0</v>
      </c>
      <c r="GW28" s="23">
        <f t="shared" si="233"/>
        <v>0</v>
      </c>
      <c r="GX28" s="23">
        <f t="shared" si="233"/>
        <v>0</v>
      </c>
      <c r="GY28" s="23">
        <f t="shared" si="233"/>
        <v>0</v>
      </c>
      <c r="GZ28" s="23">
        <f t="shared" si="233"/>
        <v>0</v>
      </c>
      <c r="HA28" s="23">
        <f t="shared" si="233"/>
        <v>0</v>
      </c>
      <c r="HB28" s="23">
        <f t="shared" si="233"/>
        <v>0</v>
      </c>
      <c r="HC28" s="23">
        <f t="shared" si="233"/>
        <v>0</v>
      </c>
      <c r="HD28" s="23">
        <f t="shared" si="233"/>
        <v>0</v>
      </c>
      <c r="HE28" s="23">
        <f t="shared" si="233"/>
        <v>0</v>
      </c>
      <c r="HF28" s="23">
        <f t="shared" si="233"/>
        <v>0</v>
      </c>
      <c r="HG28" s="23">
        <f t="shared" si="233"/>
        <v>0</v>
      </c>
      <c r="HH28" s="23">
        <f t="shared" si="233"/>
        <v>0</v>
      </c>
      <c r="HI28" s="23">
        <f t="shared" si="233"/>
        <v>0</v>
      </c>
      <c r="HJ28" s="23">
        <f t="shared" si="233"/>
        <v>0</v>
      </c>
      <c r="HK28" s="23">
        <f t="shared" si="233"/>
        <v>0</v>
      </c>
      <c r="HL28" s="23">
        <f t="shared" si="233"/>
        <v>0</v>
      </c>
      <c r="HM28" s="23">
        <f t="shared" si="233"/>
        <v>0</v>
      </c>
      <c r="HN28" s="23">
        <f t="shared" si="233"/>
        <v>0</v>
      </c>
      <c r="HO28" s="23">
        <f t="shared" si="233"/>
        <v>0</v>
      </c>
      <c r="HP28" s="23">
        <f t="shared" si="233"/>
        <v>0</v>
      </c>
      <c r="HQ28" s="23">
        <f t="shared" si="233"/>
        <v>0</v>
      </c>
      <c r="HR28" s="23">
        <f t="shared" si="233"/>
        <v>0</v>
      </c>
      <c r="HS28" s="23">
        <f t="shared" si="233"/>
        <v>0</v>
      </c>
      <c r="HT28" s="23">
        <f t="shared" si="233"/>
        <v>0</v>
      </c>
      <c r="HU28" s="23">
        <f t="shared" si="233"/>
        <v>0</v>
      </c>
      <c r="HV28" s="23">
        <f t="shared" si="233"/>
        <v>0</v>
      </c>
      <c r="HW28" s="23">
        <f t="shared" si="233"/>
        <v>0</v>
      </c>
      <c r="HX28" s="23">
        <f t="shared" si="233"/>
        <v>0</v>
      </c>
      <c r="HY28" s="23">
        <f t="shared" si="233"/>
        <v>0</v>
      </c>
      <c r="HZ28" s="23">
        <f t="shared" si="233"/>
        <v>0</v>
      </c>
      <c r="IA28" s="23">
        <f t="shared" si="233"/>
        <v>0</v>
      </c>
      <c r="IB28" s="23">
        <f t="shared" si="233"/>
        <v>0</v>
      </c>
      <c r="IC28" s="23">
        <f t="shared" si="233"/>
        <v>0</v>
      </c>
      <c r="ID28" s="23">
        <f t="shared" si="233"/>
        <v>0</v>
      </c>
      <c r="IE28" s="23">
        <f t="shared" si="233"/>
        <v>0</v>
      </c>
      <c r="IF28" s="23">
        <f t="shared" si="233"/>
        <v>0</v>
      </c>
      <c r="IG28" s="23">
        <f t="shared" si="233"/>
        <v>0</v>
      </c>
      <c r="IH28" s="23">
        <f t="shared" si="233"/>
        <v>0</v>
      </c>
      <c r="II28" s="23">
        <f t="shared" si="233"/>
        <v>0</v>
      </c>
      <c r="IJ28" s="23">
        <f t="shared" si="233"/>
        <v>0</v>
      </c>
      <c r="IK28" s="23">
        <f t="shared" si="233"/>
        <v>0</v>
      </c>
      <c r="IL28" s="23">
        <f t="shared" si="233"/>
        <v>0</v>
      </c>
      <c r="IM28" s="23">
        <f t="shared" si="233"/>
        <v>0</v>
      </c>
      <c r="IN28" s="23">
        <f t="shared" si="233"/>
        <v>0</v>
      </c>
      <c r="IO28" s="23">
        <f t="shared" si="233"/>
        <v>0</v>
      </c>
      <c r="IP28" s="23">
        <f t="shared" si="233"/>
        <v>0</v>
      </c>
      <c r="IQ28" s="23">
        <f t="shared" si="233"/>
        <v>0</v>
      </c>
      <c r="IR28" s="23">
        <f t="shared" si="233"/>
        <v>0</v>
      </c>
      <c r="IS28" s="23">
        <f t="shared" si="233"/>
        <v>0</v>
      </c>
      <c r="IT28" s="23">
        <f t="shared" si="233"/>
        <v>0</v>
      </c>
      <c r="IU28" s="23">
        <f t="shared" ref="IU28:JZ28" si="234">+IT29</f>
        <v>0</v>
      </c>
      <c r="IV28" s="23">
        <f t="shared" si="234"/>
        <v>0</v>
      </c>
      <c r="IW28" s="23">
        <f t="shared" si="234"/>
        <v>0</v>
      </c>
      <c r="IX28" s="23">
        <f t="shared" si="234"/>
        <v>0</v>
      </c>
      <c r="IY28" s="23">
        <f t="shared" si="234"/>
        <v>0</v>
      </c>
      <c r="IZ28" s="23">
        <f t="shared" si="234"/>
        <v>0</v>
      </c>
      <c r="JA28" s="23">
        <f t="shared" si="234"/>
        <v>0</v>
      </c>
      <c r="JB28" s="23">
        <f t="shared" si="234"/>
        <v>0</v>
      </c>
      <c r="JC28" s="23">
        <f t="shared" si="234"/>
        <v>0</v>
      </c>
      <c r="JD28" s="23">
        <f t="shared" si="234"/>
        <v>0</v>
      </c>
      <c r="JE28" s="23">
        <f t="shared" si="234"/>
        <v>0</v>
      </c>
      <c r="JF28" s="23">
        <f t="shared" si="234"/>
        <v>0</v>
      </c>
      <c r="JG28" s="23">
        <f t="shared" si="234"/>
        <v>0</v>
      </c>
      <c r="JH28" s="23">
        <f t="shared" si="234"/>
        <v>0</v>
      </c>
      <c r="JI28" s="23">
        <f t="shared" si="234"/>
        <v>0</v>
      </c>
      <c r="JJ28" s="23">
        <f t="shared" si="234"/>
        <v>0</v>
      </c>
      <c r="JK28" s="23">
        <f t="shared" si="234"/>
        <v>0</v>
      </c>
      <c r="JL28" s="23">
        <f t="shared" si="234"/>
        <v>0</v>
      </c>
      <c r="JM28" s="23">
        <f t="shared" si="234"/>
        <v>0</v>
      </c>
      <c r="JN28" s="23">
        <f t="shared" si="234"/>
        <v>0</v>
      </c>
      <c r="JO28" s="23">
        <f t="shared" si="234"/>
        <v>0</v>
      </c>
      <c r="JP28" s="23">
        <f t="shared" si="234"/>
        <v>0</v>
      </c>
      <c r="JQ28" s="23">
        <f t="shared" si="234"/>
        <v>0</v>
      </c>
      <c r="JR28" s="23">
        <f t="shared" si="234"/>
        <v>0</v>
      </c>
      <c r="JS28" s="23">
        <f t="shared" si="234"/>
        <v>0</v>
      </c>
      <c r="JT28" s="23">
        <f t="shared" si="234"/>
        <v>0</v>
      </c>
      <c r="JU28" s="23">
        <f t="shared" si="234"/>
        <v>0</v>
      </c>
      <c r="JV28" s="23">
        <f t="shared" si="234"/>
        <v>0</v>
      </c>
      <c r="JW28" s="23">
        <f t="shared" si="234"/>
        <v>0</v>
      </c>
      <c r="JX28" s="23">
        <f t="shared" si="234"/>
        <v>0</v>
      </c>
      <c r="JY28" s="23">
        <f t="shared" si="234"/>
        <v>0</v>
      </c>
      <c r="JZ28" s="23">
        <f t="shared" si="234"/>
        <v>0</v>
      </c>
      <c r="KA28" s="23">
        <f t="shared" ref="KA28" si="235">+JZ29</f>
        <v>0</v>
      </c>
      <c r="KB28" s="23">
        <f t="shared" ref="KB28:KC28" si="236">+KA29</f>
        <v>0</v>
      </c>
      <c r="KC28" s="23">
        <f t="shared" si="236"/>
        <v>0</v>
      </c>
    </row>
    <row r="29" spans="1:289" s="30" customFormat="1" ht="12.75" thickBot="1" x14ac:dyDescent="0.25">
      <c r="A29" s="57" t="s">
        <v>308</v>
      </c>
      <c r="B29" s="58"/>
      <c r="C29" s="28"/>
      <c r="D29" s="28"/>
      <c r="E29" s="28"/>
      <c r="F29" s="28"/>
      <c r="G29" s="28"/>
      <c r="H29" s="28"/>
      <c r="I29" s="28"/>
      <c r="J29" s="28"/>
      <c r="K29" s="28"/>
      <c r="L29" s="28"/>
      <c r="M29" s="28"/>
      <c r="N29" s="29"/>
      <c r="O29" s="29"/>
      <c r="P29" s="29"/>
      <c r="Q29" s="29"/>
      <c r="R29" s="29"/>
      <c r="S29" s="29"/>
      <c r="T29" s="29"/>
      <c r="U29" s="29"/>
      <c r="V29" s="28"/>
      <c r="W29" s="28"/>
      <c r="X29" s="28"/>
      <c r="Y29" s="28"/>
      <c r="Z29" s="28"/>
      <c r="AA29" s="28"/>
      <c r="AB29" s="28"/>
      <c r="AC29" s="28"/>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v>97970</v>
      </c>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v>88453.5</v>
      </c>
      <c r="FC29" s="29"/>
      <c r="FD29" s="29"/>
      <c r="FE29" s="29"/>
      <c r="FF29" s="29"/>
      <c r="FG29" s="29"/>
      <c r="FH29" s="29"/>
      <c r="FI29" s="29"/>
      <c r="FJ29" s="29"/>
      <c r="FK29" s="29"/>
      <c r="FL29" s="29"/>
      <c r="FM29" s="29"/>
      <c r="FN29" s="29"/>
      <c r="FO29" s="29"/>
      <c r="FP29" s="29"/>
      <c r="FQ29" s="29"/>
      <c r="FR29" s="29"/>
      <c r="FS29" s="29"/>
      <c r="FT29" s="29"/>
      <c r="FU29" s="29">
        <v>45003612.600000001</v>
      </c>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c r="IY29" s="29"/>
      <c r="IZ29" s="29"/>
      <c r="JA29" s="29"/>
      <c r="JB29" s="29"/>
      <c r="JC29" s="29"/>
      <c r="JD29" s="29"/>
      <c r="JE29" s="29"/>
      <c r="JF29" s="29"/>
      <c r="JG29" s="29"/>
      <c r="JH29" s="29"/>
      <c r="JI29" s="29"/>
      <c r="JJ29" s="29"/>
      <c r="JK29" s="29"/>
      <c r="JL29" s="29"/>
      <c r="JM29" s="29"/>
      <c r="JN29" s="29"/>
      <c r="JO29" s="29"/>
      <c r="JP29" s="29"/>
      <c r="JQ29" s="29"/>
      <c r="JR29" s="29"/>
      <c r="JS29" s="29"/>
      <c r="JT29" s="29"/>
      <c r="JU29" s="29"/>
      <c r="JV29" s="29"/>
      <c r="JW29" s="29"/>
      <c r="JX29" s="29"/>
      <c r="JY29" s="29"/>
      <c r="JZ29" s="29"/>
      <c r="KA29" s="29"/>
      <c r="KB29" s="29"/>
      <c r="KC29" s="29"/>
    </row>
    <row r="30" spans="1:289" s="31" customFormat="1" ht="12.75" thickBot="1" x14ac:dyDescent="0.25">
      <c r="A30" s="65" t="s">
        <v>309</v>
      </c>
      <c r="B30" s="66"/>
      <c r="C30" s="23">
        <f>+C31</f>
        <v>0</v>
      </c>
      <c r="D30" s="23">
        <f t="shared" ref="D30:BO30" si="237">+D31</f>
        <v>0</v>
      </c>
      <c r="E30" s="23">
        <f t="shared" si="237"/>
        <v>0</v>
      </c>
      <c r="F30" s="23">
        <f t="shared" si="237"/>
        <v>0</v>
      </c>
      <c r="G30" s="23">
        <f t="shared" si="237"/>
        <v>500</v>
      </c>
      <c r="H30" s="23">
        <f t="shared" si="237"/>
        <v>0</v>
      </c>
      <c r="I30" s="23">
        <f t="shared" si="237"/>
        <v>0</v>
      </c>
      <c r="J30" s="23">
        <f t="shared" si="237"/>
        <v>0</v>
      </c>
      <c r="K30" s="23">
        <f t="shared" si="237"/>
        <v>0</v>
      </c>
      <c r="L30" s="23">
        <f t="shared" si="237"/>
        <v>0</v>
      </c>
      <c r="M30" s="23">
        <f t="shared" si="237"/>
        <v>0</v>
      </c>
      <c r="N30" s="23">
        <f t="shared" si="237"/>
        <v>0</v>
      </c>
      <c r="O30" s="23">
        <f t="shared" si="237"/>
        <v>0</v>
      </c>
      <c r="P30" s="23">
        <f t="shared" si="237"/>
        <v>0</v>
      </c>
      <c r="Q30" s="23">
        <f t="shared" si="237"/>
        <v>0</v>
      </c>
      <c r="R30" s="23">
        <f t="shared" si="237"/>
        <v>0</v>
      </c>
      <c r="S30" s="23">
        <f t="shared" si="237"/>
        <v>0</v>
      </c>
      <c r="T30" s="23">
        <f t="shared" si="237"/>
        <v>0</v>
      </c>
      <c r="U30" s="23">
        <f t="shared" si="237"/>
        <v>0</v>
      </c>
      <c r="V30" s="23">
        <f t="shared" si="237"/>
        <v>0</v>
      </c>
      <c r="W30" s="23">
        <f t="shared" si="237"/>
        <v>0</v>
      </c>
      <c r="X30" s="23">
        <f t="shared" si="237"/>
        <v>0</v>
      </c>
      <c r="Y30" s="23">
        <f t="shared" si="237"/>
        <v>0</v>
      </c>
      <c r="Z30" s="23">
        <f t="shared" si="237"/>
        <v>100</v>
      </c>
      <c r="AA30" s="23">
        <f t="shared" si="237"/>
        <v>0</v>
      </c>
      <c r="AB30" s="23">
        <f t="shared" si="237"/>
        <v>0</v>
      </c>
      <c r="AC30" s="23">
        <f t="shared" si="237"/>
        <v>0</v>
      </c>
      <c r="AD30" s="23">
        <f t="shared" si="237"/>
        <v>0</v>
      </c>
      <c r="AE30" s="23">
        <f t="shared" si="237"/>
        <v>0</v>
      </c>
      <c r="AF30" s="23">
        <f t="shared" si="237"/>
        <v>1500</v>
      </c>
      <c r="AG30" s="23">
        <f t="shared" si="237"/>
        <v>0</v>
      </c>
      <c r="AH30" s="23">
        <f t="shared" si="237"/>
        <v>0</v>
      </c>
      <c r="AI30" s="23">
        <f t="shared" si="237"/>
        <v>0</v>
      </c>
      <c r="AJ30" s="23">
        <f t="shared" si="237"/>
        <v>0</v>
      </c>
      <c r="AK30" s="23">
        <f t="shared" si="237"/>
        <v>0</v>
      </c>
      <c r="AL30" s="23">
        <f t="shared" si="237"/>
        <v>0</v>
      </c>
      <c r="AM30" s="23">
        <f t="shared" si="237"/>
        <v>1422.3</v>
      </c>
      <c r="AN30" s="23">
        <f t="shared" si="237"/>
        <v>500</v>
      </c>
      <c r="AO30" s="23">
        <f t="shared" si="237"/>
        <v>0</v>
      </c>
      <c r="AP30" s="23">
        <f t="shared" si="237"/>
        <v>0</v>
      </c>
      <c r="AQ30" s="23">
        <f t="shared" si="237"/>
        <v>1004</v>
      </c>
      <c r="AR30" s="23">
        <f t="shared" si="237"/>
        <v>1334</v>
      </c>
      <c r="AS30" s="23">
        <f t="shared" si="237"/>
        <v>0</v>
      </c>
      <c r="AT30" s="23">
        <f t="shared" si="237"/>
        <v>0</v>
      </c>
      <c r="AU30" s="23">
        <f t="shared" si="237"/>
        <v>0</v>
      </c>
      <c r="AV30" s="23">
        <f t="shared" si="237"/>
        <v>126663.9</v>
      </c>
      <c r="AW30" s="23">
        <f t="shared" si="237"/>
        <v>0</v>
      </c>
      <c r="AX30" s="23">
        <f t="shared" si="237"/>
        <v>0</v>
      </c>
      <c r="AY30" s="23">
        <f t="shared" si="237"/>
        <v>0</v>
      </c>
      <c r="AZ30" s="23">
        <f t="shared" si="237"/>
        <v>0</v>
      </c>
      <c r="BA30" s="23">
        <f t="shared" si="237"/>
        <v>2808</v>
      </c>
      <c r="BB30" s="23">
        <f t="shared" si="237"/>
        <v>0</v>
      </c>
      <c r="BC30" s="23">
        <f t="shared" si="237"/>
        <v>0</v>
      </c>
      <c r="BD30" s="23">
        <f t="shared" si="237"/>
        <v>0</v>
      </c>
      <c r="BE30" s="23">
        <f t="shared" si="237"/>
        <v>0</v>
      </c>
      <c r="BF30" s="23">
        <f t="shared" si="237"/>
        <v>0</v>
      </c>
      <c r="BG30" s="23">
        <f t="shared" si="237"/>
        <v>0</v>
      </c>
      <c r="BH30" s="23">
        <f t="shared" si="237"/>
        <v>0</v>
      </c>
      <c r="BI30" s="23">
        <f t="shared" si="237"/>
        <v>0</v>
      </c>
      <c r="BJ30" s="23">
        <f t="shared" si="237"/>
        <v>0</v>
      </c>
      <c r="BK30" s="23">
        <f t="shared" si="237"/>
        <v>0</v>
      </c>
      <c r="BL30" s="23">
        <f t="shared" si="237"/>
        <v>0</v>
      </c>
      <c r="BM30" s="23">
        <f t="shared" si="237"/>
        <v>0</v>
      </c>
      <c r="BN30" s="23">
        <f t="shared" si="237"/>
        <v>1000</v>
      </c>
      <c r="BO30" s="23">
        <f t="shared" si="237"/>
        <v>0</v>
      </c>
      <c r="BP30" s="23">
        <f t="shared" ref="BP30:DZ30" si="238">+BP31</f>
        <v>0</v>
      </c>
      <c r="BQ30" s="23">
        <f t="shared" si="238"/>
        <v>0</v>
      </c>
      <c r="BR30" s="23">
        <f t="shared" si="238"/>
        <v>0</v>
      </c>
      <c r="BS30" s="23">
        <f t="shared" si="238"/>
        <v>1822.6</v>
      </c>
      <c r="BT30" s="23">
        <f t="shared" si="238"/>
        <v>0</v>
      </c>
      <c r="BU30" s="23">
        <f t="shared" si="238"/>
        <v>0</v>
      </c>
      <c r="BV30" s="23">
        <f t="shared" si="238"/>
        <v>6309.4</v>
      </c>
      <c r="BW30" s="23">
        <f t="shared" si="238"/>
        <v>449.6</v>
      </c>
      <c r="BX30" s="23">
        <f t="shared" si="238"/>
        <v>0</v>
      </c>
      <c r="BY30" s="23">
        <f t="shared" si="238"/>
        <v>0</v>
      </c>
      <c r="BZ30" s="23">
        <f t="shared" si="238"/>
        <v>0</v>
      </c>
      <c r="CA30" s="23">
        <f t="shared" si="238"/>
        <v>0</v>
      </c>
      <c r="CB30" s="23">
        <f t="shared" si="238"/>
        <v>3000</v>
      </c>
      <c r="CC30" s="23">
        <f t="shared" si="238"/>
        <v>0</v>
      </c>
      <c r="CD30" s="23">
        <f t="shared" si="238"/>
        <v>500</v>
      </c>
      <c r="CE30" s="23">
        <f t="shared" si="238"/>
        <v>0</v>
      </c>
      <c r="CF30" s="23">
        <f t="shared" si="238"/>
        <v>0</v>
      </c>
      <c r="CG30" s="23">
        <f t="shared" si="238"/>
        <v>6351.7</v>
      </c>
      <c r="CH30" s="23">
        <f t="shared" si="238"/>
        <v>500</v>
      </c>
      <c r="CI30" s="23">
        <f t="shared" si="238"/>
        <v>0</v>
      </c>
      <c r="CJ30" s="23">
        <f t="shared" si="238"/>
        <v>8898.2000000000007</v>
      </c>
      <c r="CK30" s="23">
        <f t="shared" si="238"/>
        <v>20400</v>
      </c>
      <c r="CL30" s="23">
        <f t="shared" si="238"/>
        <v>0</v>
      </c>
      <c r="CM30" s="23">
        <f t="shared" si="238"/>
        <v>0</v>
      </c>
      <c r="CN30" s="23">
        <f t="shared" si="238"/>
        <v>0</v>
      </c>
      <c r="CO30" s="23">
        <f t="shared" si="238"/>
        <v>109037.46</v>
      </c>
      <c r="CP30" s="23">
        <f t="shared" si="238"/>
        <v>0</v>
      </c>
      <c r="CQ30" s="23">
        <f t="shared" si="238"/>
        <v>0</v>
      </c>
      <c r="CR30" s="23">
        <f t="shared" si="238"/>
        <v>5336</v>
      </c>
      <c r="CS30" s="23">
        <f t="shared" si="238"/>
        <v>0</v>
      </c>
      <c r="CT30" s="23">
        <f t="shared" si="238"/>
        <v>15</v>
      </c>
      <c r="CU30" s="23">
        <f t="shared" si="238"/>
        <v>4500</v>
      </c>
      <c r="CV30" s="23">
        <f t="shared" si="238"/>
        <v>3092</v>
      </c>
      <c r="CW30" s="23">
        <f t="shared" si="238"/>
        <v>0</v>
      </c>
      <c r="CX30" s="23">
        <f t="shared" si="238"/>
        <v>0</v>
      </c>
      <c r="CY30" s="23">
        <f t="shared" si="238"/>
        <v>0</v>
      </c>
      <c r="CZ30" s="23">
        <f t="shared" si="238"/>
        <v>1400.4</v>
      </c>
      <c r="DA30" s="23">
        <f t="shared" si="238"/>
        <v>0</v>
      </c>
      <c r="DB30" s="23">
        <f t="shared" si="238"/>
        <v>0</v>
      </c>
      <c r="DC30" s="23">
        <f t="shared" si="238"/>
        <v>0</v>
      </c>
      <c r="DD30" s="23">
        <f t="shared" si="238"/>
        <v>0</v>
      </c>
      <c r="DE30" s="23">
        <f t="shared" si="238"/>
        <v>0</v>
      </c>
      <c r="DF30" s="23">
        <f t="shared" si="238"/>
        <v>0</v>
      </c>
      <c r="DG30" s="23">
        <f t="shared" si="238"/>
        <v>0</v>
      </c>
      <c r="DH30" s="23">
        <f t="shared" si="238"/>
        <v>0</v>
      </c>
      <c r="DI30" s="23">
        <f t="shared" si="238"/>
        <v>0</v>
      </c>
      <c r="DJ30" s="23">
        <f t="shared" si="238"/>
        <v>125369000</v>
      </c>
      <c r="DK30" s="23">
        <f t="shared" si="238"/>
        <v>0</v>
      </c>
      <c r="DL30" s="23">
        <f t="shared" si="238"/>
        <v>0</v>
      </c>
      <c r="DM30" s="23">
        <f t="shared" si="238"/>
        <v>0</v>
      </c>
      <c r="DN30" s="23">
        <f t="shared" si="238"/>
        <v>3000</v>
      </c>
      <c r="DO30" s="23">
        <f t="shared" si="238"/>
        <v>517</v>
      </c>
      <c r="DP30" s="23">
        <f t="shared" si="238"/>
        <v>0</v>
      </c>
      <c r="DQ30" s="23">
        <f t="shared" si="238"/>
        <v>8970.2000000000007</v>
      </c>
      <c r="DR30" s="23">
        <f t="shared" si="238"/>
        <v>0</v>
      </c>
      <c r="DS30" s="23">
        <f t="shared" si="238"/>
        <v>0</v>
      </c>
      <c r="DT30" s="23">
        <f t="shared" si="238"/>
        <v>0</v>
      </c>
      <c r="DU30" s="23">
        <f t="shared" si="238"/>
        <v>0</v>
      </c>
      <c r="DV30" s="23">
        <f t="shared" si="238"/>
        <v>293.60000000000002</v>
      </c>
      <c r="DW30" s="23">
        <f t="shared" si="238"/>
        <v>0</v>
      </c>
      <c r="DX30" s="23">
        <f t="shared" si="238"/>
        <v>0</v>
      </c>
      <c r="DY30" s="23">
        <f t="shared" si="238"/>
        <v>0</v>
      </c>
      <c r="DZ30" s="23">
        <f t="shared" si="238"/>
        <v>6309.4</v>
      </c>
      <c r="EA30" s="23">
        <f t="shared" ref="EA30:GK30" si="239">+EA31</f>
        <v>0</v>
      </c>
      <c r="EB30" s="23">
        <f t="shared" si="239"/>
        <v>0</v>
      </c>
      <c r="EC30" s="23">
        <f t="shared" si="239"/>
        <v>0</v>
      </c>
      <c r="ED30" s="23">
        <f t="shared" si="239"/>
        <v>0</v>
      </c>
      <c r="EE30" s="23">
        <f t="shared" si="239"/>
        <v>0</v>
      </c>
      <c r="EF30" s="23">
        <f t="shared" si="239"/>
        <v>200</v>
      </c>
      <c r="EG30" s="23">
        <f t="shared" si="239"/>
        <v>0</v>
      </c>
      <c r="EH30" s="23">
        <f t="shared" si="239"/>
        <v>1000</v>
      </c>
      <c r="EI30" s="23">
        <f t="shared" si="239"/>
        <v>0</v>
      </c>
      <c r="EJ30" s="23">
        <f t="shared" si="239"/>
        <v>0</v>
      </c>
      <c r="EK30" s="23">
        <f t="shared" si="239"/>
        <v>0</v>
      </c>
      <c r="EL30" s="23">
        <f t="shared" si="239"/>
        <v>0</v>
      </c>
      <c r="EM30" s="23">
        <f t="shared" si="239"/>
        <v>500</v>
      </c>
      <c r="EN30" s="23">
        <f t="shared" si="239"/>
        <v>0.5</v>
      </c>
      <c r="EO30" s="23">
        <f t="shared" si="239"/>
        <v>40906.800000000003</v>
      </c>
      <c r="EP30" s="23">
        <f t="shared" si="239"/>
        <v>0</v>
      </c>
      <c r="EQ30" s="23">
        <f t="shared" si="239"/>
        <v>0</v>
      </c>
      <c r="ER30" s="23">
        <f t="shared" si="239"/>
        <v>0</v>
      </c>
      <c r="ES30" s="23">
        <f t="shared" si="239"/>
        <v>0</v>
      </c>
      <c r="ET30" s="23">
        <f t="shared" si="239"/>
        <v>0</v>
      </c>
      <c r="EU30" s="23">
        <f t="shared" si="239"/>
        <v>9983</v>
      </c>
      <c r="EV30" s="23">
        <f t="shared" si="239"/>
        <v>0</v>
      </c>
      <c r="EW30" s="23">
        <f t="shared" si="239"/>
        <v>250</v>
      </c>
      <c r="EX30" s="23">
        <f t="shared" si="239"/>
        <v>0</v>
      </c>
      <c r="EY30" s="23">
        <f t="shared" si="239"/>
        <v>0</v>
      </c>
      <c r="EZ30" s="23">
        <f t="shared" si="239"/>
        <v>1500</v>
      </c>
      <c r="FA30" s="23">
        <f t="shared" si="239"/>
        <v>0</v>
      </c>
      <c r="FB30" s="23">
        <f t="shared" si="239"/>
        <v>0</v>
      </c>
      <c r="FC30" s="23">
        <f t="shared" si="239"/>
        <v>0</v>
      </c>
      <c r="FD30" s="23">
        <f t="shared" si="239"/>
        <v>0</v>
      </c>
      <c r="FE30" s="23">
        <f t="shared" si="239"/>
        <v>0</v>
      </c>
      <c r="FF30" s="23">
        <f t="shared" si="239"/>
        <v>0</v>
      </c>
      <c r="FG30" s="23">
        <f t="shared" si="239"/>
        <v>0</v>
      </c>
      <c r="FH30" s="23">
        <f t="shared" si="239"/>
        <v>0</v>
      </c>
      <c r="FI30" s="23">
        <f t="shared" si="239"/>
        <v>0</v>
      </c>
      <c r="FJ30" s="23">
        <f t="shared" si="239"/>
        <v>0</v>
      </c>
      <c r="FK30" s="23">
        <f t="shared" si="239"/>
        <v>37206.400000000001</v>
      </c>
      <c r="FL30" s="23">
        <f t="shared" si="239"/>
        <v>12387.9</v>
      </c>
      <c r="FM30" s="23">
        <f t="shared" si="239"/>
        <v>280.8</v>
      </c>
      <c r="FN30" s="23">
        <f t="shared" si="239"/>
        <v>80765</v>
      </c>
      <c r="FO30" s="23">
        <f t="shared" si="239"/>
        <v>0</v>
      </c>
      <c r="FP30" s="23">
        <f t="shared" si="239"/>
        <v>0</v>
      </c>
      <c r="FQ30" s="23">
        <f t="shared" si="239"/>
        <v>0</v>
      </c>
      <c r="FR30" s="23">
        <f t="shared" si="239"/>
        <v>1000</v>
      </c>
      <c r="FS30" s="23">
        <f t="shared" si="239"/>
        <v>0</v>
      </c>
      <c r="FT30" s="23">
        <f t="shared" si="239"/>
        <v>0</v>
      </c>
      <c r="FU30" s="23">
        <f t="shared" si="239"/>
        <v>0</v>
      </c>
      <c r="FV30" s="23">
        <f t="shared" si="239"/>
        <v>0</v>
      </c>
      <c r="FW30" s="23">
        <f t="shared" si="239"/>
        <v>13055</v>
      </c>
      <c r="FX30" s="23">
        <f t="shared" si="239"/>
        <v>0</v>
      </c>
      <c r="FY30" s="23">
        <f t="shared" si="239"/>
        <v>2000</v>
      </c>
      <c r="FZ30" s="23">
        <f t="shared" si="239"/>
        <v>250</v>
      </c>
      <c r="GA30" s="23">
        <f t="shared" si="239"/>
        <v>0</v>
      </c>
      <c r="GB30" s="23">
        <f t="shared" si="239"/>
        <v>0</v>
      </c>
      <c r="GC30" s="23">
        <f t="shared" si="239"/>
        <v>0</v>
      </c>
      <c r="GD30" s="23">
        <f t="shared" si="239"/>
        <v>0</v>
      </c>
      <c r="GE30" s="23">
        <f t="shared" si="239"/>
        <v>0</v>
      </c>
      <c r="GF30" s="23">
        <f t="shared" si="239"/>
        <v>0</v>
      </c>
      <c r="GG30" s="23">
        <f t="shared" si="239"/>
        <v>389.1</v>
      </c>
      <c r="GH30" s="23">
        <f t="shared" si="239"/>
        <v>0</v>
      </c>
      <c r="GI30" s="23">
        <f t="shared" si="239"/>
        <v>0</v>
      </c>
      <c r="GJ30" s="23">
        <f t="shared" si="239"/>
        <v>0</v>
      </c>
      <c r="GK30" s="23">
        <f t="shared" si="239"/>
        <v>0</v>
      </c>
      <c r="GL30" s="23">
        <f t="shared" ref="GL30:IW30" si="240">+GL31</f>
        <v>3000</v>
      </c>
      <c r="GM30" s="23">
        <f t="shared" si="240"/>
        <v>0</v>
      </c>
      <c r="GN30" s="23">
        <f t="shared" si="240"/>
        <v>0</v>
      </c>
      <c r="GO30" s="23">
        <f t="shared" si="240"/>
        <v>0</v>
      </c>
      <c r="GP30" s="23">
        <f t="shared" si="240"/>
        <v>0</v>
      </c>
      <c r="GQ30" s="23">
        <f t="shared" si="240"/>
        <v>0</v>
      </c>
      <c r="GR30" s="23">
        <f t="shared" si="240"/>
        <v>0</v>
      </c>
      <c r="GS30" s="23">
        <f t="shared" si="240"/>
        <v>585.5</v>
      </c>
      <c r="GT30" s="23">
        <f t="shared" si="240"/>
        <v>0</v>
      </c>
      <c r="GU30" s="23">
        <f t="shared" si="240"/>
        <v>0</v>
      </c>
      <c r="GV30" s="23">
        <f t="shared" si="240"/>
        <v>0</v>
      </c>
      <c r="GW30" s="23">
        <f t="shared" si="240"/>
        <v>0</v>
      </c>
      <c r="GX30" s="23">
        <f t="shared" si="240"/>
        <v>0</v>
      </c>
      <c r="GY30" s="23">
        <f t="shared" si="240"/>
        <v>0</v>
      </c>
      <c r="GZ30" s="23">
        <f t="shared" si="240"/>
        <v>0</v>
      </c>
      <c r="HA30" s="23">
        <f t="shared" si="240"/>
        <v>0</v>
      </c>
      <c r="HB30" s="23">
        <f t="shared" si="240"/>
        <v>0</v>
      </c>
      <c r="HC30" s="23">
        <f t="shared" si="240"/>
        <v>0</v>
      </c>
      <c r="HD30" s="23">
        <f t="shared" si="240"/>
        <v>0</v>
      </c>
      <c r="HE30" s="23">
        <f t="shared" si="240"/>
        <v>0</v>
      </c>
      <c r="HF30" s="23">
        <f t="shared" si="240"/>
        <v>0</v>
      </c>
      <c r="HG30" s="23">
        <f t="shared" si="240"/>
        <v>0</v>
      </c>
      <c r="HH30" s="23">
        <f t="shared" si="240"/>
        <v>0</v>
      </c>
      <c r="HI30" s="23">
        <f t="shared" si="240"/>
        <v>0</v>
      </c>
      <c r="HJ30" s="23">
        <f t="shared" si="240"/>
        <v>0</v>
      </c>
      <c r="HK30" s="23">
        <f t="shared" si="240"/>
        <v>0</v>
      </c>
      <c r="HL30" s="23">
        <f t="shared" si="240"/>
        <v>110</v>
      </c>
      <c r="HM30" s="23">
        <f t="shared" si="240"/>
        <v>0</v>
      </c>
      <c r="HN30" s="23">
        <f t="shared" si="240"/>
        <v>0</v>
      </c>
      <c r="HO30" s="23">
        <f t="shared" si="240"/>
        <v>0</v>
      </c>
      <c r="HP30" s="23">
        <f t="shared" si="240"/>
        <v>0</v>
      </c>
      <c r="HQ30" s="23">
        <f t="shared" si="240"/>
        <v>0</v>
      </c>
      <c r="HR30" s="23">
        <f t="shared" si="240"/>
        <v>0</v>
      </c>
      <c r="HS30" s="23">
        <f t="shared" si="240"/>
        <v>0</v>
      </c>
      <c r="HT30" s="23">
        <f t="shared" si="240"/>
        <v>0</v>
      </c>
      <c r="HU30" s="23">
        <f t="shared" si="240"/>
        <v>0</v>
      </c>
      <c r="HV30" s="23">
        <f t="shared" si="240"/>
        <v>0</v>
      </c>
      <c r="HW30" s="23">
        <f t="shared" si="240"/>
        <v>0</v>
      </c>
      <c r="HX30" s="23">
        <f t="shared" si="240"/>
        <v>1000</v>
      </c>
      <c r="HY30" s="23">
        <f t="shared" si="240"/>
        <v>0</v>
      </c>
      <c r="HZ30" s="23">
        <f t="shared" si="240"/>
        <v>0</v>
      </c>
      <c r="IA30" s="23">
        <f t="shared" si="240"/>
        <v>0</v>
      </c>
      <c r="IB30" s="23">
        <f t="shared" si="240"/>
        <v>0</v>
      </c>
      <c r="IC30" s="23">
        <f t="shared" si="240"/>
        <v>0</v>
      </c>
      <c r="ID30" s="23">
        <f t="shared" si="240"/>
        <v>0</v>
      </c>
      <c r="IE30" s="23">
        <f t="shared" si="240"/>
        <v>0</v>
      </c>
      <c r="IF30" s="23">
        <f t="shared" si="240"/>
        <v>0</v>
      </c>
      <c r="IG30" s="23">
        <f t="shared" si="240"/>
        <v>0</v>
      </c>
      <c r="IH30" s="23">
        <f t="shared" si="240"/>
        <v>0</v>
      </c>
      <c r="II30" s="23">
        <f t="shared" si="240"/>
        <v>5427.9</v>
      </c>
      <c r="IJ30" s="23">
        <f t="shared" si="240"/>
        <v>0</v>
      </c>
      <c r="IK30" s="23">
        <f t="shared" si="240"/>
        <v>0</v>
      </c>
      <c r="IL30" s="23">
        <f t="shared" si="240"/>
        <v>0</v>
      </c>
      <c r="IM30" s="23">
        <f t="shared" si="240"/>
        <v>0</v>
      </c>
      <c r="IN30" s="23">
        <f t="shared" si="240"/>
        <v>0</v>
      </c>
      <c r="IO30" s="23">
        <f t="shared" si="240"/>
        <v>0</v>
      </c>
      <c r="IP30" s="23">
        <f t="shared" si="240"/>
        <v>0</v>
      </c>
      <c r="IQ30" s="23">
        <f t="shared" si="240"/>
        <v>0</v>
      </c>
      <c r="IR30" s="23">
        <f t="shared" si="240"/>
        <v>0</v>
      </c>
      <c r="IS30" s="23">
        <f t="shared" si="240"/>
        <v>0</v>
      </c>
      <c r="IT30" s="23">
        <f t="shared" si="240"/>
        <v>0</v>
      </c>
      <c r="IU30" s="23">
        <f t="shared" si="240"/>
        <v>0</v>
      </c>
      <c r="IV30" s="23">
        <f t="shared" si="240"/>
        <v>0</v>
      </c>
      <c r="IW30" s="23">
        <f t="shared" si="240"/>
        <v>0</v>
      </c>
      <c r="IX30" s="23">
        <f t="shared" ref="IX30:KC30" si="241">+IX31</f>
        <v>0</v>
      </c>
      <c r="IY30" s="23">
        <f t="shared" si="241"/>
        <v>0</v>
      </c>
      <c r="IZ30" s="23">
        <f t="shared" si="241"/>
        <v>0</v>
      </c>
      <c r="JA30" s="23">
        <f t="shared" si="241"/>
        <v>0</v>
      </c>
      <c r="JB30" s="23">
        <f t="shared" si="241"/>
        <v>0</v>
      </c>
      <c r="JC30" s="23">
        <f t="shared" si="241"/>
        <v>0</v>
      </c>
      <c r="JD30" s="23">
        <f t="shared" si="241"/>
        <v>0</v>
      </c>
      <c r="JE30" s="23">
        <f t="shared" si="241"/>
        <v>0</v>
      </c>
      <c r="JF30" s="23">
        <f t="shared" si="241"/>
        <v>0</v>
      </c>
      <c r="JG30" s="23">
        <f t="shared" si="241"/>
        <v>0</v>
      </c>
      <c r="JH30" s="23">
        <f t="shared" si="241"/>
        <v>0</v>
      </c>
      <c r="JI30" s="23">
        <f t="shared" si="241"/>
        <v>0</v>
      </c>
      <c r="JJ30" s="23">
        <f t="shared" si="241"/>
        <v>0</v>
      </c>
      <c r="JK30" s="23">
        <f t="shared" si="241"/>
        <v>0</v>
      </c>
      <c r="JL30" s="23">
        <f t="shared" si="241"/>
        <v>0</v>
      </c>
      <c r="JM30" s="23">
        <f t="shared" si="241"/>
        <v>0</v>
      </c>
      <c r="JN30" s="23">
        <f t="shared" si="241"/>
        <v>0</v>
      </c>
      <c r="JO30" s="23">
        <f t="shared" si="241"/>
        <v>0</v>
      </c>
      <c r="JP30" s="23">
        <f t="shared" si="241"/>
        <v>0</v>
      </c>
      <c r="JQ30" s="23">
        <f t="shared" si="241"/>
        <v>0</v>
      </c>
      <c r="JR30" s="23">
        <f t="shared" si="241"/>
        <v>0</v>
      </c>
      <c r="JS30" s="23">
        <f t="shared" si="241"/>
        <v>0</v>
      </c>
      <c r="JT30" s="23">
        <f t="shared" si="241"/>
        <v>0</v>
      </c>
      <c r="JU30" s="23">
        <f t="shared" si="241"/>
        <v>0</v>
      </c>
      <c r="JV30" s="23">
        <f t="shared" si="241"/>
        <v>0</v>
      </c>
      <c r="JW30" s="23">
        <f t="shared" si="241"/>
        <v>0</v>
      </c>
      <c r="JX30" s="23">
        <f t="shared" si="241"/>
        <v>0</v>
      </c>
      <c r="JY30" s="23">
        <f t="shared" si="241"/>
        <v>0</v>
      </c>
      <c r="JZ30" s="23">
        <f t="shared" si="241"/>
        <v>0</v>
      </c>
      <c r="KA30" s="23">
        <f t="shared" si="241"/>
        <v>0</v>
      </c>
      <c r="KB30" s="23">
        <f t="shared" si="241"/>
        <v>0</v>
      </c>
      <c r="KC30" s="23">
        <f t="shared" si="241"/>
        <v>0</v>
      </c>
    </row>
    <row r="31" spans="1:289" ht="12.75" thickBot="1" x14ac:dyDescent="0.25">
      <c r="A31" s="57" t="s">
        <v>1</v>
      </c>
      <c r="B31" s="58"/>
      <c r="C31" s="25"/>
      <c r="D31" s="25"/>
      <c r="E31" s="25"/>
      <c r="F31" s="25"/>
      <c r="G31" s="25">
        <v>500</v>
      </c>
      <c r="H31" s="25"/>
      <c r="I31" s="25"/>
      <c r="J31" s="25"/>
      <c r="K31" s="25"/>
      <c r="L31" s="25"/>
      <c r="M31" s="25"/>
      <c r="N31" s="26"/>
      <c r="O31" s="26"/>
      <c r="P31" s="26"/>
      <c r="Q31" s="26"/>
      <c r="R31" s="26"/>
      <c r="S31" s="26"/>
      <c r="T31" s="26"/>
      <c r="U31" s="26"/>
      <c r="V31" s="25"/>
      <c r="W31" s="25"/>
      <c r="X31" s="25"/>
      <c r="Y31" s="25"/>
      <c r="Z31" s="25">
        <v>100</v>
      </c>
      <c r="AA31" s="25"/>
      <c r="AB31" s="25"/>
      <c r="AC31" s="25"/>
      <c r="AD31" s="26"/>
      <c r="AE31" s="26"/>
      <c r="AF31" s="26">
        <v>1500</v>
      </c>
      <c r="AG31" s="26"/>
      <c r="AH31" s="26"/>
      <c r="AI31" s="26"/>
      <c r="AJ31" s="26"/>
      <c r="AK31" s="26"/>
      <c r="AL31" s="26"/>
      <c r="AM31" s="26">
        <v>1422.3</v>
      </c>
      <c r="AN31" s="26">
        <v>500</v>
      </c>
      <c r="AO31" s="26"/>
      <c r="AP31" s="26"/>
      <c r="AQ31" s="26">
        <v>1004</v>
      </c>
      <c r="AR31" s="26">
        <v>1334</v>
      </c>
      <c r="AS31" s="26"/>
      <c r="AT31" s="26"/>
      <c r="AU31" s="26"/>
      <c r="AV31" s="26">
        <v>126663.9</v>
      </c>
      <c r="AW31" s="26"/>
      <c r="AX31" s="26"/>
      <c r="AY31" s="26"/>
      <c r="AZ31" s="26"/>
      <c r="BA31" s="26">
        <v>2808</v>
      </c>
      <c r="BB31" s="26"/>
      <c r="BC31" s="26"/>
      <c r="BD31" s="26"/>
      <c r="BE31" s="26"/>
      <c r="BF31" s="26"/>
      <c r="BG31" s="26"/>
      <c r="BH31" s="26"/>
      <c r="BI31" s="26"/>
      <c r="BJ31" s="26"/>
      <c r="BK31" s="26"/>
      <c r="BL31" s="26"/>
      <c r="BM31" s="26"/>
      <c r="BN31" s="26">
        <v>1000</v>
      </c>
      <c r="BO31" s="26"/>
      <c r="BP31" s="26"/>
      <c r="BQ31" s="26"/>
      <c r="BR31" s="26"/>
      <c r="BS31" s="26">
        <v>1822.6</v>
      </c>
      <c r="BT31" s="26"/>
      <c r="BU31" s="26"/>
      <c r="BV31" s="26">
        <v>6309.4</v>
      </c>
      <c r="BW31" s="26">
        <v>449.6</v>
      </c>
      <c r="BX31" s="26"/>
      <c r="BY31" s="26"/>
      <c r="BZ31" s="26"/>
      <c r="CA31" s="26"/>
      <c r="CB31" s="26">
        <v>3000</v>
      </c>
      <c r="CC31" s="26"/>
      <c r="CD31" s="26">
        <v>500</v>
      </c>
      <c r="CE31" s="26"/>
      <c r="CF31" s="26"/>
      <c r="CG31" s="26">
        <v>6351.7</v>
      </c>
      <c r="CH31" s="26">
        <v>500</v>
      </c>
      <c r="CI31" s="26"/>
      <c r="CJ31" s="26">
        <v>8898.2000000000007</v>
      </c>
      <c r="CK31" s="26">
        <v>20400</v>
      </c>
      <c r="CL31" s="26"/>
      <c r="CM31" s="26"/>
      <c r="CN31" s="26"/>
      <c r="CO31" s="26">
        <v>109037.46</v>
      </c>
      <c r="CP31" s="26"/>
      <c r="CQ31" s="26"/>
      <c r="CR31" s="26">
        <v>5336</v>
      </c>
      <c r="CS31" s="26"/>
      <c r="CT31" s="26">
        <v>15</v>
      </c>
      <c r="CU31" s="26">
        <v>4500</v>
      </c>
      <c r="CV31" s="26">
        <v>3092</v>
      </c>
      <c r="CW31" s="26"/>
      <c r="CX31" s="26"/>
      <c r="CY31" s="26"/>
      <c r="CZ31" s="26">
        <v>1400.4</v>
      </c>
      <c r="DA31" s="26"/>
      <c r="DB31" s="26"/>
      <c r="DC31" s="26"/>
      <c r="DD31" s="26"/>
      <c r="DE31" s="26"/>
      <c r="DF31" s="26"/>
      <c r="DG31" s="26"/>
      <c r="DH31" s="26"/>
      <c r="DI31" s="26"/>
      <c r="DJ31" s="26">
        <v>125369000</v>
      </c>
      <c r="DK31" s="26"/>
      <c r="DL31" s="26"/>
      <c r="DM31" s="26"/>
      <c r="DN31" s="26">
        <v>3000</v>
      </c>
      <c r="DO31" s="26">
        <v>517</v>
      </c>
      <c r="DP31" s="26"/>
      <c r="DQ31" s="26">
        <v>8970.2000000000007</v>
      </c>
      <c r="DR31" s="26"/>
      <c r="DS31" s="26"/>
      <c r="DT31" s="26"/>
      <c r="DU31" s="26"/>
      <c r="DV31" s="26">
        <v>293.60000000000002</v>
      </c>
      <c r="DW31" s="26"/>
      <c r="DX31" s="26"/>
      <c r="DY31" s="26"/>
      <c r="DZ31" s="26">
        <v>6309.4</v>
      </c>
      <c r="EA31" s="26"/>
      <c r="EB31" s="26"/>
      <c r="EC31" s="26"/>
      <c r="ED31" s="26"/>
      <c r="EE31" s="26"/>
      <c r="EF31" s="26">
        <v>200</v>
      </c>
      <c r="EG31" s="26"/>
      <c r="EH31" s="26">
        <v>1000</v>
      </c>
      <c r="EI31" s="26"/>
      <c r="EJ31" s="26"/>
      <c r="EK31" s="26"/>
      <c r="EL31" s="26"/>
      <c r="EM31" s="26">
        <v>500</v>
      </c>
      <c r="EN31" s="26">
        <v>0.5</v>
      </c>
      <c r="EO31" s="26">
        <v>40906.800000000003</v>
      </c>
      <c r="EP31" s="26"/>
      <c r="EQ31" s="26"/>
      <c r="ER31" s="26"/>
      <c r="ES31" s="26"/>
      <c r="ET31" s="26"/>
      <c r="EU31" s="26">
        <v>9983</v>
      </c>
      <c r="EV31" s="26"/>
      <c r="EW31" s="26">
        <v>250</v>
      </c>
      <c r="EX31" s="26"/>
      <c r="EY31" s="26"/>
      <c r="EZ31" s="26">
        <v>1500</v>
      </c>
      <c r="FA31" s="26"/>
      <c r="FB31" s="26"/>
      <c r="FC31" s="26"/>
      <c r="FD31" s="26"/>
      <c r="FE31" s="26"/>
      <c r="FF31" s="26"/>
      <c r="FG31" s="26"/>
      <c r="FH31" s="26"/>
      <c r="FI31" s="26"/>
      <c r="FJ31" s="26"/>
      <c r="FK31" s="26">
        <v>37206.400000000001</v>
      </c>
      <c r="FL31" s="26">
        <v>12387.9</v>
      </c>
      <c r="FM31" s="26">
        <v>280.8</v>
      </c>
      <c r="FN31" s="26">
        <v>80765</v>
      </c>
      <c r="FO31" s="26"/>
      <c r="FP31" s="26"/>
      <c r="FQ31" s="26"/>
      <c r="FR31" s="26">
        <v>1000</v>
      </c>
      <c r="FS31" s="26"/>
      <c r="FT31" s="26"/>
      <c r="FU31" s="26"/>
      <c r="FV31" s="26"/>
      <c r="FW31" s="26">
        <v>13055</v>
      </c>
      <c r="FX31" s="26"/>
      <c r="FY31" s="26">
        <v>2000</v>
      </c>
      <c r="FZ31" s="26">
        <v>250</v>
      </c>
      <c r="GA31" s="26"/>
      <c r="GB31" s="26"/>
      <c r="GC31" s="26"/>
      <c r="GD31" s="26"/>
      <c r="GE31" s="26"/>
      <c r="GF31" s="26"/>
      <c r="GG31" s="26">
        <v>389.1</v>
      </c>
      <c r="GH31" s="26"/>
      <c r="GI31" s="26"/>
      <c r="GJ31" s="26"/>
      <c r="GK31" s="26"/>
      <c r="GL31" s="26">
        <v>3000</v>
      </c>
      <c r="GM31" s="26"/>
      <c r="GN31" s="26"/>
      <c r="GO31" s="26"/>
      <c r="GP31" s="26"/>
      <c r="GQ31" s="26"/>
      <c r="GR31" s="26"/>
      <c r="GS31" s="26">
        <v>585.5</v>
      </c>
      <c r="GT31" s="26"/>
      <c r="GU31" s="26"/>
      <c r="GV31" s="26"/>
      <c r="GW31" s="26"/>
      <c r="GX31" s="26"/>
      <c r="GY31" s="26"/>
      <c r="GZ31" s="26"/>
      <c r="HA31" s="26"/>
      <c r="HB31" s="26"/>
      <c r="HC31" s="26"/>
      <c r="HD31" s="26"/>
      <c r="HE31" s="26"/>
      <c r="HF31" s="26"/>
      <c r="HG31" s="26"/>
      <c r="HH31" s="26"/>
      <c r="HI31" s="26"/>
      <c r="HJ31" s="26"/>
      <c r="HK31" s="26"/>
      <c r="HL31" s="26">
        <v>110</v>
      </c>
      <c r="HM31" s="26"/>
      <c r="HN31" s="26"/>
      <c r="HO31" s="26"/>
      <c r="HP31" s="26"/>
      <c r="HQ31" s="26"/>
      <c r="HR31" s="26"/>
      <c r="HS31" s="26"/>
      <c r="HT31" s="26"/>
      <c r="HU31" s="26"/>
      <c r="HV31" s="26"/>
      <c r="HW31" s="26"/>
      <c r="HX31" s="26">
        <v>1000</v>
      </c>
      <c r="HY31" s="26"/>
      <c r="HZ31" s="26"/>
      <c r="IA31" s="26"/>
      <c r="IB31" s="26"/>
      <c r="IC31" s="26"/>
      <c r="ID31" s="26"/>
      <c r="IE31" s="26"/>
      <c r="IF31" s="26"/>
      <c r="IG31" s="26"/>
      <c r="IH31" s="26"/>
      <c r="II31" s="26">
        <v>5427.9</v>
      </c>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row>
    <row r="32" spans="1:289" ht="12" customHeight="1" thickBot="1" x14ac:dyDescent="0.25">
      <c r="A32" s="65" t="s">
        <v>76</v>
      </c>
      <c r="B32" s="66"/>
      <c r="C32" s="23">
        <f>+C33+C34+C35</f>
        <v>33329.1</v>
      </c>
      <c r="D32" s="23">
        <f t="shared" ref="D32:BO32" si="242">+D33+D34+D35</f>
        <v>1250</v>
      </c>
      <c r="E32" s="23">
        <f t="shared" si="242"/>
        <v>1012</v>
      </c>
      <c r="F32" s="23">
        <f t="shared" si="242"/>
        <v>723.8</v>
      </c>
      <c r="G32" s="23">
        <f t="shared" si="242"/>
        <v>0</v>
      </c>
      <c r="H32" s="23">
        <f t="shared" si="242"/>
        <v>0</v>
      </c>
      <c r="I32" s="23">
        <f t="shared" si="242"/>
        <v>508.5</v>
      </c>
      <c r="J32" s="23">
        <f t="shared" si="242"/>
        <v>0</v>
      </c>
      <c r="K32" s="23">
        <f t="shared" si="242"/>
        <v>0</v>
      </c>
      <c r="L32" s="23">
        <f t="shared" si="242"/>
        <v>0</v>
      </c>
      <c r="M32" s="23">
        <f t="shared" si="242"/>
        <v>11723.5</v>
      </c>
      <c r="N32" s="23">
        <f t="shared" si="242"/>
        <v>0</v>
      </c>
      <c r="O32" s="23">
        <f t="shared" si="242"/>
        <v>0</v>
      </c>
      <c r="P32" s="23">
        <f t="shared" si="242"/>
        <v>0</v>
      </c>
      <c r="Q32" s="23">
        <f t="shared" si="242"/>
        <v>15449.300000000001</v>
      </c>
      <c r="R32" s="23">
        <f t="shared" si="242"/>
        <v>265168.60000000003</v>
      </c>
      <c r="S32" s="23">
        <f t="shared" si="242"/>
        <v>733.14</v>
      </c>
      <c r="T32" s="23">
        <f t="shared" si="242"/>
        <v>445.5</v>
      </c>
      <c r="U32" s="23">
        <f t="shared" si="242"/>
        <v>313</v>
      </c>
      <c r="V32" s="23">
        <f t="shared" si="242"/>
        <v>0</v>
      </c>
      <c r="W32" s="23">
        <f t="shared" si="242"/>
        <v>3322.3</v>
      </c>
      <c r="X32" s="23">
        <f t="shared" si="242"/>
        <v>0.2</v>
      </c>
      <c r="Y32" s="23">
        <f t="shared" si="242"/>
        <v>2100</v>
      </c>
      <c r="Z32" s="23">
        <f t="shared" si="242"/>
        <v>39547.699999999997</v>
      </c>
      <c r="AA32" s="23">
        <f t="shared" si="242"/>
        <v>9961.7000000000007</v>
      </c>
      <c r="AB32" s="23">
        <f t="shared" si="242"/>
        <v>147529</v>
      </c>
      <c r="AC32" s="23">
        <f t="shared" si="242"/>
        <v>0</v>
      </c>
      <c r="AD32" s="23">
        <f t="shared" si="242"/>
        <v>1842.5</v>
      </c>
      <c r="AE32" s="23">
        <f t="shared" si="242"/>
        <v>0</v>
      </c>
      <c r="AF32" s="23">
        <f t="shared" si="242"/>
        <v>676.5</v>
      </c>
      <c r="AG32" s="23">
        <f t="shared" si="242"/>
        <v>0</v>
      </c>
      <c r="AH32" s="23">
        <f t="shared" si="242"/>
        <v>0</v>
      </c>
      <c r="AI32" s="23">
        <f t="shared" si="242"/>
        <v>0</v>
      </c>
      <c r="AJ32" s="23">
        <f t="shared" si="242"/>
        <v>0</v>
      </c>
      <c r="AK32" s="23">
        <f t="shared" si="242"/>
        <v>0</v>
      </c>
      <c r="AL32" s="23">
        <f t="shared" si="242"/>
        <v>31169.3</v>
      </c>
      <c r="AM32" s="23">
        <f t="shared" si="242"/>
        <v>153468.70000000001</v>
      </c>
      <c r="AN32" s="23">
        <f t="shared" si="242"/>
        <v>30474.5</v>
      </c>
      <c r="AO32" s="23">
        <f t="shared" si="242"/>
        <v>0</v>
      </c>
      <c r="AP32" s="23">
        <f t="shared" si="242"/>
        <v>0</v>
      </c>
      <c r="AQ32" s="23">
        <f t="shared" si="242"/>
        <v>6720</v>
      </c>
      <c r="AR32" s="23">
        <f t="shared" si="242"/>
        <v>0</v>
      </c>
      <c r="AS32" s="23">
        <f t="shared" si="242"/>
        <v>50</v>
      </c>
      <c r="AT32" s="23">
        <f t="shared" si="242"/>
        <v>6600</v>
      </c>
      <c r="AU32" s="23">
        <f t="shared" si="242"/>
        <v>650</v>
      </c>
      <c r="AV32" s="23">
        <f t="shared" si="242"/>
        <v>1760455.2</v>
      </c>
      <c r="AW32" s="23">
        <f t="shared" si="242"/>
        <v>0</v>
      </c>
      <c r="AX32" s="23">
        <f t="shared" si="242"/>
        <v>0</v>
      </c>
      <c r="AY32" s="23">
        <f t="shared" si="242"/>
        <v>0</v>
      </c>
      <c r="AZ32" s="23">
        <f t="shared" si="242"/>
        <v>0</v>
      </c>
      <c r="BA32" s="23">
        <f t="shared" si="242"/>
        <v>0</v>
      </c>
      <c r="BB32" s="23">
        <f t="shared" si="242"/>
        <v>14979.099999999999</v>
      </c>
      <c r="BC32" s="23">
        <f t="shared" si="242"/>
        <v>155</v>
      </c>
      <c r="BD32" s="23">
        <f t="shared" si="242"/>
        <v>0</v>
      </c>
      <c r="BE32" s="23">
        <f t="shared" si="242"/>
        <v>0</v>
      </c>
      <c r="BF32" s="23">
        <f t="shared" si="242"/>
        <v>0</v>
      </c>
      <c r="BG32" s="23">
        <f t="shared" si="242"/>
        <v>280</v>
      </c>
      <c r="BH32" s="23">
        <f t="shared" si="242"/>
        <v>0</v>
      </c>
      <c r="BI32" s="23">
        <f t="shared" si="242"/>
        <v>0</v>
      </c>
      <c r="BJ32" s="23">
        <f t="shared" si="242"/>
        <v>0</v>
      </c>
      <c r="BK32" s="23">
        <f t="shared" si="242"/>
        <v>0</v>
      </c>
      <c r="BL32" s="23">
        <f t="shared" si="242"/>
        <v>3300</v>
      </c>
      <c r="BM32" s="23">
        <f t="shared" si="242"/>
        <v>0</v>
      </c>
      <c r="BN32" s="23">
        <f t="shared" si="242"/>
        <v>15</v>
      </c>
      <c r="BO32" s="23">
        <f t="shared" si="242"/>
        <v>98</v>
      </c>
      <c r="BP32" s="23">
        <f t="shared" ref="BP32:DZ32" si="243">+BP33+BP34+BP35</f>
        <v>0</v>
      </c>
      <c r="BQ32" s="23">
        <f t="shared" si="243"/>
        <v>307</v>
      </c>
      <c r="BR32" s="23">
        <f t="shared" si="243"/>
        <v>0</v>
      </c>
      <c r="BS32" s="23">
        <f t="shared" si="243"/>
        <v>18197.099999999999</v>
      </c>
      <c r="BT32" s="23">
        <f t="shared" si="243"/>
        <v>0</v>
      </c>
      <c r="BU32" s="23">
        <f t="shared" si="243"/>
        <v>0</v>
      </c>
      <c r="BV32" s="23">
        <f t="shared" si="243"/>
        <v>225.9</v>
      </c>
      <c r="BW32" s="23">
        <f t="shared" si="243"/>
        <v>3343.21</v>
      </c>
      <c r="BX32" s="23">
        <f t="shared" si="243"/>
        <v>0</v>
      </c>
      <c r="BY32" s="23">
        <f t="shared" si="243"/>
        <v>17456.5</v>
      </c>
      <c r="BZ32" s="23">
        <f t="shared" si="243"/>
        <v>0</v>
      </c>
      <c r="CA32" s="23">
        <f t="shared" si="243"/>
        <v>0</v>
      </c>
      <c r="CB32" s="23">
        <f t="shared" si="243"/>
        <v>267.10000000000002</v>
      </c>
      <c r="CC32" s="23">
        <f t="shared" si="243"/>
        <v>9539.48</v>
      </c>
      <c r="CD32" s="23">
        <f t="shared" si="243"/>
        <v>0</v>
      </c>
      <c r="CE32" s="23">
        <f t="shared" si="243"/>
        <v>16</v>
      </c>
      <c r="CF32" s="23">
        <f t="shared" si="243"/>
        <v>1320</v>
      </c>
      <c r="CG32" s="23">
        <f t="shared" si="243"/>
        <v>3259.5</v>
      </c>
      <c r="CH32" s="23">
        <f t="shared" si="243"/>
        <v>311</v>
      </c>
      <c r="CI32" s="23">
        <f t="shared" si="243"/>
        <v>237.3</v>
      </c>
      <c r="CJ32" s="23">
        <f t="shared" si="243"/>
        <v>7062.6</v>
      </c>
      <c r="CK32" s="23">
        <f t="shared" si="243"/>
        <v>651.29999999999995</v>
      </c>
      <c r="CL32" s="23">
        <f t="shared" si="243"/>
        <v>1889.8</v>
      </c>
      <c r="CM32" s="23">
        <f t="shared" si="243"/>
        <v>0</v>
      </c>
      <c r="CN32" s="23">
        <f t="shared" si="243"/>
        <v>0</v>
      </c>
      <c r="CO32" s="23">
        <f t="shared" si="243"/>
        <v>430398.69</v>
      </c>
      <c r="CP32" s="23">
        <f t="shared" si="243"/>
        <v>785.8</v>
      </c>
      <c r="CQ32" s="23">
        <f t="shared" si="243"/>
        <v>0</v>
      </c>
      <c r="CR32" s="23">
        <f t="shared" si="243"/>
        <v>311320.36</v>
      </c>
      <c r="CS32" s="23">
        <f t="shared" si="243"/>
        <v>425.3</v>
      </c>
      <c r="CT32" s="23">
        <f t="shared" si="243"/>
        <v>1077.2</v>
      </c>
      <c r="CU32" s="23">
        <f t="shared" si="243"/>
        <v>329.1</v>
      </c>
      <c r="CV32" s="23">
        <f t="shared" si="243"/>
        <v>1124617</v>
      </c>
      <c r="CW32" s="23">
        <f t="shared" si="243"/>
        <v>0</v>
      </c>
      <c r="CX32" s="23">
        <f t="shared" si="243"/>
        <v>69142.3</v>
      </c>
      <c r="CY32" s="23">
        <f t="shared" si="243"/>
        <v>2236.2000000000003</v>
      </c>
      <c r="CZ32" s="23">
        <f t="shared" si="243"/>
        <v>0</v>
      </c>
      <c r="DA32" s="23">
        <f t="shared" si="243"/>
        <v>102300</v>
      </c>
      <c r="DB32" s="23">
        <f t="shared" si="243"/>
        <v>22286</v>
      </c>
      <c r="DC32" s="23">
        <f t="shared" si="243"/>
        <v>0</v>
      </c>
      <c r="DD32" s="23">
        <f t="shared" si="243"/>
        <v>2071.8000000000002</v>
      </c>
      <c r="DE32" s="23">
        <f t="shared" si="243"/>
        <v>536.5</v>
      </c>
      <c r="DF32" s="23">
        <f t="shared" si="243"/>
        <v>3914.7</v>
      </c>
      <c r="DG32" s="23">
        <f t="shared" si="243"/>
        <v>0</v>
      </c>
      <c r="DH32" s="23">
        <f t="shared" si="243"/>
        <v>1008.8</v>
      </c>
      <c r="DI32" s="23">
        <f t="shared" si="243"/>
        <v>1024</v>
      </c>
      <c r="DJ32" s="23">
        <f t="shared" si="243"/>
        <v>5975571.6000000006</v>
      </c>
      <c r="DK32" s="23">
        <f t="shared" si="243"/>
        <v>147.74</v>
      </c>
      <c r="DL32" s="23">
        <f t="shared" si="243"/>
        <v>0</v>
      </c>
      <c r="DM32" s="23">
        <f t="shared" si="243"/>
        <v>0</v>
      </c>
      <c r="DN32" s="23">
        <f t="shared" si="243"/>
        <v>400</v>
      </c>
      <c r="DO32" s="23">
        <f t="shared" si="243"/>
        <v>13380.5</v>
      </c>
      <c r="DP32" s="23">
        <f t="shared" si="243"/>
        <v>0</v>
      </c>
      <c r="DQ32" s="23">
        <f t="shared" si="243"/>
        <v>5015.2</v>
      </c>
      <c r="DR32" s="23">
        <f t="shared" si="243"/>
        <v>36052.800000000003</v>
      </c>
      <c r="DS32" s="23">
        <f t="shared" si="243"/>
        <v>0</v>
      </c>
      <c r="DT32" s="23">
        <f t="shared" si="243"/>
        <v>2054.6999999999998</v>
      </c>
      <c r="DU32" s="23">
        <f t="shared" si="243"/>
        <v>0</v>
      </c>
      <c r="DV32" s="23">
        <f t="shared" si="243"/>
        <v>1462760.19</v>
      </c>
      <c r="DW32" s="23">
        <f t="shared" si="243"/>
        <v>97353.4</v>
      </c>
      <c r="DX32" s="23">
        <f t="shared" si="243"/>
        <v>897.76</v>
      </c>
      <c r="DY32" s="23">
        <f t="shared" si="243"/>
        <v>0</v>
      </c>
      <c r="DZ32" s="23">
        <f t="shared" si="243"/>
        <v>225.9</v>
      </c>
      <c r="EA32" s="23">
        <f t="shared" ref="EA32:GK32" si="244">+EA33+EA34+EA35</f>
        <v>0</v>
      </c>
      <c r="EB32" s="23">
        <f t="shared" si="244"/>
        <v>0</v>
      </c>
      <c r="EC32" s="23">
        <f t="shared" si="244"/>
        <v>0</v>
      </c>
      <c r="ED32" s="23">
        <f t="shared" si="244"/>
        <v>752.3</v>
      </c>
      <c r="EE32" s="23">
        <f t="shared" si="244"/>
        <v>0</v>
      </c>
      <c r="EF32" s="23">
        <f t="shared" si="244"/>
        <v>1145.8</v>
      </c>
      <c r="EG32" s="23">
        <f t="shared" si="244"/>
        <v>742.5</v>
      </c>
      <c r="EH32" s="23">
        <f t="shared" si="244"/>
        <v>2016.8</v>
      </c>
      <c r="EI32" s="23">
        <f t="shared" si="244"/>
        <v>1360</v>
      </c>
      <c r="EJ32" s="23">
        <f t="shared" si="244"/>
        <v>0</v>
      </c>
      <c r="EK32" s="23">
        <f t="shared" si="244"/>
        <v>2278.5</v>
      </c>
      <c r="EL32" s="23">
        <f t="shared" si="244"/>
        <v>615.4</v>
      </c>
      <c r="EM32" s="23">
        <f t="shared" si="244"/>
        <v>2004</v>
      </c>
      <c r="EN32" s="23">
        <f t="shared" si="244"/>
        <v>0</v>
      </c>
      <c r="EO32" s="23">
        <f t="shared" si="244"/>
        <v>3080.4</v>
      </c>
      <c r="EP32" s="23">
        <f t="shared" si="244"/>
        <v>0</v>
      </c>
      <c r="EQ32" s="23">
        <f t="shared" si="244"/>
        <v>4988</v>
      </c>
      <c r="ER32" s="23">
        <f t="shared" si="244"/>
        <v>40266.400000000001</v>
      </c>
      <c r="ES32" s="23">
        <f t="shared" si="244"/>
        <v>300</v>
      </c>
      <c r="ET32" s="23">
        <f t="shared" si="244"/>
        <v>170.4</v>
      </c>
      <c r="EU32" s="23">
        <f t="shared" si="244"/>
        <v>569.70000000000005</v>
      </c>
      <c r="EV32" s="23">
        <f t="shared" si="244"/>
        <v>1046.0999999999999</v>
      </c>
      <c r="EW32" s="23">
        <f t="shared" si="244"/>
        <v>1239</v>
      </c>
      <c r="EX32" s="23">
        <f t="shared" si="244"/>
        <v>7929.5499999999993</v>
      </c>
      <c r="EY32" s="23">
        <f t="shared" si="244"/>
        <v>4091.1</v>
      </c>
      <c r="EZ32" s="23">
        <f t="shared" si="244"/>
        <v>3415.1000000000004</v>
      </c>
      <c r="FA32" s="23">
        <f t="shared" si="244"/>
        <v>0</v>
      </c>
      <c r="FB32" s="23">
        <f t="shared" si="244"/>
        <v>717383.3</v>
      </c>
      <c r="FC32" s="23">
        <f t="shared" si="244"/>
        <v>198360.69999999998</v>
      </c>
      <c r="FD32" s="23">
        <f t="shared" si="244"/>
        <v>751.1</v>
      </c>
      <c r="FE32" s="23">
        <f t="shared" si="244"/>
        <v>2362.1</v>
      </c>
      <c r="FF32" s="23">
        <f t="shared" si="244"/>
        <v>78.099999999999994</v>
      </c>
      <c r="FG32" s="23">
        <f t="shared" si="244"/>
        <v>75728.399999999994</v>
      </c>
      <c r="FH32" s="23">
        <f t="shared" si="244"/>
        <v>1865</v>
      </c>
      <c r="FI32" s="23">
        <f t="shared" si="244"/>
        <v>21290.5</v>
      </c>
      <c r="FJ32" s="23">
        <f t="shared" si="244"/>
        <v>1959.7</v>
      </c>
      <c r="FK32" s="23">
        <f t="shared" si="244"/>
        <v>65793.8</v>
      </c>
      <c r="FL32" s="23">
        <f t="shared" si="244"/>
        <v>15942.5</v>
      </c>
      <c r="FM32" s="23">
        <f t="shared" si="244"/>
        <v>681.8</v>
      </c>
      <c r="FN32" s="23">
        <f t="shared" si="244"/>
        <v>13040</v>
      </c>
      <c r="FO32" s="23">
        <f t="shared" si="244"/>
        <v>0</v>
      </c>
      <c r="FP32" s="23">
        <f t="shared" si="244"/>
        <v>63687.199999999997</v>
      </c>
      <c r="FQ32" s="23">
        <f t="shared" si="244"/>
        <v>848.5</v>
      </c>
      <c r="FR32" s="23">
        <f t="shared" si="244"/>
        <v>40.200000000000003</v>
      </c>
      <c r="FS32" s="23">
        <f t="shared" si="244"/>
        <v>59105.05</v>
      </c>
      <c r="FT32" s="23">
        <f t="shared" si="244"/>
        <v>5965.6</v>
      </c>
      <c r="FU32" s="23">
        <f t="shared" si="244"/>
        <v>13299535.199999999</v>
      </c>
      <c r="FV32" s="23">
        <f t="shared" si="244"/>
        <v>0</v>
      </c>
      <c r="FW32" s="23">
        <f t="shared" si="244"/>
        <v>85756</v>
      </c>
      <c r="FX32" s="23">
        <f t="shared" si="244"/>
        <v>1800</v>
      </c>
      <c r="FY32" s="23">
        <f t="shared" si="244"/>
        <v>6465.4</v>
      </c>
      <c r="FZ32" s="23">
        <f t="shared" si="244"/>
        <v>780.64</v>
      </c>
      <c r="GA32" s="23">
        <f t="shared" si="244"/>
        <v>368.2</v>
      </c>
      <c r="GB32" s="23">
        <f t="shared" si="244"/>
        <v>0</v>
      </c>
      <c r="GC32" s="23">
        <f t="shared" si="244"/>
        <v>0</v>
      </c>
      <c r="GD32" s="23">
        <f t="shared" si="244"/>
        <v>0</v>
      </c>
      <c r="GE32" s="23">
        <f t="shared" si="244"/>
        <v>0</v>
      </c>
      <c r="GF32" s="23">
        <f t="shared" si="244"/>
        <v>1100</v>
      </c>
      <c r="GG32" s="23">
        <f t="shared" si="244"/>
        <v>148.5</v>
      </c>
      <c r="GH32" s="23">
        <f t="shared" si="244"/>
        <v>0</v>
      </c>
      <c r="GI32" s="23">
        <f t="shared" si="244"/>
        <v>0</v>
      </c>
      <c r="GJ32" s="23">
        <f t="shared" si="244"/>
        <v>0</v>
      </c>
      <c r="GK32" s="23">
        <f t="shared" si="244"/>
        <v>2400</v>
      </c>
      <c r="GL32" s="23">
        <f t="shared" ref="GL32:IW32" si="245">+GL33+GL34+GL35</f>
        <v>0</v>
      </c>
      <c r="GM32" s="23">
        <f t="shared" si="245"/>
        <v>0</v>
      </c>
      <c r="GN32" s="23">
        <f t="shared" si="245"/>
        <v>2425.85</v>
      </c>
      <c r="GO32" s="23">
        <f t="shared" si="245"/>
        <v>3113.43</v>
      </c>
      <c r="GP32" s="23">
        <f t="shared" si="245"/>
        <v>80</v>
      </c>
      <c r="GQ32" s="23">
        <f t="shared" si="245"/>
        <v>0</v>
      </c>
      <c r="GR32" s="23">
        <f t="shared" si="245"/>
        <v>1628.4</v>
      </c>
      <c r="GS32" s="23">
        <f t="shared" si="245"/>
        <v>225</v>
      </c>
      <c r="GT32" s="23">
        <f t="shared" si="245"/>
        <v>732.6</v>
      </c>
      <c r="GU32" s="23">
        <f t="shared" si="245"/>
        <v>0</v>
      </c>
      <c r="GV32" s="23">
        <f t="shared" si="245"/>
        <v>1418.3</v>
      </c>
      <c r="GW32" s="23">
        <f t="shared" si="245"/>
        <v>0</v>
      </c>
      <c r="GX32" s="23">
        <f t="shared" si="245"/>
        <v>0</v>
      </c>
      <c r="GY32" s="23">
        <f t="shared" si="245"/>
        <v>0</v>
      </c>
      <c r="GZ32" s="23">
        <f t="shared" si="245"/>
        <v>771.2</v>
      </c>
      <c r="HA32" s="23">
        <f t="shared" si="245"/>
        <v>0</v>
      </c>
      <c r="HB32" s="23">
        <f t="shared" si="245"/>
        <v>0.32</v>
      </c>
      <c r="HC32" s="23">
        <f t="shared" si="245"/>
        <v>0</v>
      </c>
      <c r="HD32" s="23">
        <f t="shared" si="245"/>
        <v>0</v>
      </c>
      <c r="HE32" s="23">
        <f t="shared" si="245"/>
        <v>0</v>
      </c>
      <c r="HF32" s="23">
        <f t="shared" si="245"/>
        <v>1120</v>
      </c>
      <c r="HG32" s="23">
        <f t="shared" si="245"/>
        <v>0</v>
      </c>
      <c r="HH32" s="23">
        <f t="shared" si="245"/>
        <v>0</v>
      </c>
      <c r="HI32" s="23">
        <f t="shared" si="245"/>
        <v>0</v>
      </c>
      <c r="HJ32" s="23">
        <f t="shared" si="245"/>
        <v>0</v>
      </c>
      <c r="HK32" s="23">
        <f t="shared" si="245"/>
        <v>0</v>
      </c>
      <c r="HL32" s="23">
        <f t="shared" si="245"/>
        <v>0</v>
      </c>
      <c r="HM32" s="23">
        <f t="shared" si="245"/>
        <v>0</v>
      </c>
      <c r="HN32" s="23">
        <f t="shared" si="245"/>
        <v>0</v>
      </c>
      <c r="HO32" s="23">
        <f t="shared" si="245"/>
        <v>0</v>
      </c>
      <c r="HP32" s="23">
        <f t="shared" si="245"/>
        <v>0</v>
      </c>
      <c r="HQ32" s="23">
        <f t="shared" si="245"/>
        <v>1595</v>
      </c>
      <c r="HR32" s="23">
        <f t="shared" si="245"/>
        <v>0</v>
      </c>
      <c r="HS32" s="23">
        <f t="shared" si="245"/>
        <v>173.6</v>
      </c>
      <c r="HT32" s="23">
        <f t="shared" si="245"/>
        <v>0</v>
      </c>
      <c r="HU32" s="23">
        <f t="shared" si="245"/>
        <v>0</v>
      </c>
      <c r="HV32" s="23">
        <f t="shared" si="245"/>
        <v>2431.5</v>
      </c>
      <c r="HW32" s="23">
        <f t="shared" si="245"/>
        <v>0</v>
      </c>
      <c r="HX32" s="23">
        <f t="shared" si="245"/>
        <v>400</v>
      </c>
      <c r="HY32" s="23">
        <f t="shared" si="245"/>
        <v>0</v>
      </c>
      <c r="HZ32" s="23">
        <f t="shared" si="245"/>
        <v>765.90000000000009</v>
      </c>
      <c r="IA32" s="23">
        <f t="shared" si="245"/>
        <v>1.115</v>
      </c>
      <c r="IB32" s="23">
        <f t="shared" si="245"/>
        <v>0</v>
      </c>
      <c r="IC32" s="23">
        <f t="shared" si="245"/>
        <v>0</v>
      </c>
      <c r="ID32" s="23">
        <f t="shared" si="245"/>
        <v>0</v>
      </c>
      <c r="IE32" s="23">
        <f t="shared" si="245"/>
        <v>4.5</v>
      </c>
      <c r="IF32" s="23">
        <f t="shared" si="245"/>
        <v>3178.6</v>
      </c>
      <c r="IG32" s="23">
        <f t="shared" si="245"/>
        <v>0</v>
      </c>
      <c r="IH32" s="23">
        <f t="shared" si="245"/>
        <v>0</v>
      </c>
      <c r="II32" s="23">
        <f t="shared" si="245"/>
        <v>0</v>
      </c>
      <c r="IJ32" s="23">
        <f t="shared" si="245"/>
        <v>0</v>
      </c>
      <c r="IK32" s="23">
        <f t="shared" si="245"/>
        <v>1161.5999999999999</v>
      </c>
      <c r="IL32" s="23">
        <f t="shared" si="245"/>
        <v>184.3</v>
      </c>
      <c r="IM32" s="23">
        <f t="shared" si="245"/>
        <v>0</v>
      </c>
      <c r="IN32" s="23">
        <f t="shared" si="245"/>
        <v>0</v>
      </c>
      <c r="IO32" s="23">
        <f t="shared" si="245"/>
        <v>0</v>
      </c>
      <c r="IP32" s="23">
        <f t="shared" si="245"/>
        <v>0</v>
      </c>
      <c r="IQ32" s="23">
        <f t="shared" si="245"/>
        <v>0</v>
      </c>
      <c r="IR32" s="23">
        <f t="shared" si="245"/>
        <v>0</v>
      </c>
      <c r="IS32" s="23">
        <f t="shared" si="245"/>
        <v>0</v>
      </c>
      <c r="IT32" s="23">
        <f t="shared" si="245"/>
        <v>0</v>
      </c>
      <c r="IU32" s="23">
        <f t="shared" si="245"/>
        <v>0</v>
      </c>
      <c r="IV32" s="23">
        <f t="shared" si="245"/>
        <v>0</v>
      </c>
      <c r="IW32" s="23">
        <f t="shared" si="245"/>
        <v>0</v>
      </c>
      <c r="IX32" s="23">
        <f t="shared" ref="IX32:KB32" si="246">+IX33+IX34+IX35</f>
        <v>0</v>
      </c>
      <c r="IY32" s="23">
        <f t="shared" si="246"/>
        <v>0</v>
      </c>
      <c r="IZ32" s="23">
        <f t="shared" si="246"/>
        <v>0</v>
      </c>
      <c r="JA32" s="23">
        <f t="shared" si="246"/>
        <v>306</v>
      </c>
      <c r="JB32" s="23">
        <f t="shared" si="246"/>
        <v>503.9</v>
      </c>
      <c r="JC32" s="23">
        <f t="shared" si="246"/>
        <v>0</v>
      </c>
      <c r="JD32" s="23">
        <f t="shared" si="246"/>
        <v>0</v>
      </c>
      <c r="JE32" s="23">
        <f t="shared" si="246"/>
        <v>0</v>
      </c>
      <c r="JF32" s="23">
        <f t="shared" si="246"/>
        <v>0</v>
      </c>
      <c r="JG32" s="23">
        <f t="shared" si="246"/>
        <v>539.20000000000005</v>
      </c>
      <c r="JH32" s="23">
        <f t="shared" si="246"/>
        <v>7.2</v>
      </c>
      <c r="JI32" s="23">
        <f t="shared" si="246"/>
        <v>210</v>
      </c>
      <c r="JJ32" s="23">
        <f t="shared" si="246"/>
        <v>0</v>
      </c>
      <c r="JK32" s="23">
        <f t="shared" si="246"/>
        <v>151.19999999999999</v>
      </c>
      <c r="JL32" s="23">
        <f t="shared" si="246"/>
        <v>95.1</v>
      </c>
      <c r="JM32" s="23">
        <f t="shared" si="246"/>
        <v>0</v>
      </c>
      <c r="JN32" s="23">
        <f t="shared" si="246"/>
        <v>0</v>
      </c>
      <c r="JO32" s="23">
        <f t="shared" si="246"/>
        <v>0</v>
      </c>
      <c r="JP32" s="23">
        <f t="shared" si="246"/>
        <v>0</v>
      </c>
      <c r="JQ32" s="23">
        <f t="shared" si="246"/>
        <v>0</v>
      </c>
      <c r="JR32" s="23">
        <f t="shared" si="246"/>
        <v>0</v>
      </c>
      <c r="JS32" s="23">
        <f t="shared" si="246"/>
        <v>0</v>
      </c>
      <c r="JT32" s="23">
        <f t="shared" si="246"/>
        <v>0</v>
      </c>
      <c r="JU32" s="23">
        <f t="shared" si="246"/>
        <v>0</v>
      </c>
      <c r="JV32" s="23">
        <f t="shared" si="246"/>
        <v>0</v>
      </c>
      <c r="JW32" s="23">
        <f t="shared" si="246"/>
        <v>0</v>
      </c>
      <c r="JX32" s="23">
        <f t="shared" si="246"/>
        <v>0</v>
      </c>
      <c r="JY32" s="23">
        <f t="shared" si="246"/>
        <v>0</v>
      </c>
      <c r="JZ32" s="23">
        <f t="shared" si="246"/>
        <v>0</v>
      </c>
      <c r="KA32" s="23">
        <f t="shared" si="246"/>
        <v>50</v>
      </c>
      <c r="KB32" s="23">
        <f t="shared" si="246"/>
        <v>0</v>
      </c>
      <c r="KC32" s="23">
        <f t="shared" ref="KC32" si="247">+KC33+KC34+KC35</f>
        <v>1.17</v>
      </c>
    </row>
    <row r="33" spans="1:289" ht="12.75" thickBot="1" x14ac:dyDescent="0.25">
      <c r="A33" s="57" t="s">
        <v>2</v>
      </c>
      <c r="B33" s="58"/>
      <c r="C33" s="25"/>
      <c r="D33" s="25"/>
      <c r="E33" s="25">
        <v>144</v>
      </c>
      <c r="F33" s="25"/>
      <c r="G33" s="25"/>
      <c r="H33" s="25"/>
      <c r="I33" s="25"/>
      <c r="J33" s="25"/>
      <c r="K33" s="25"/>
      <c r="L33" s="25"/>
      <c r="M33" s="25">
        <v>387.5</v>
      </c>
      <c r="N33" s="26"/>
      <c r="O33" s="26"/>
      <c r="P33" s="26"/>
      <c r="Q33" s="26">
        <v>9027.6</v>
      </c>
      <c r="R33" s="26">
        <v>2657.5</v>
      </c>
      <c r="S33" s="26"/>
      <c r="T33" s="26"/>
      <c r="U33" s="26"/>
      <c r="V33" s="25"/>
      <c r="W33" s="25">
        <v>126</v>
      </c>
      <c r="X33" s="25"/>
      <c r="Y33" s="25"/>
      <c r="Z33" s="25">
        <v>9642.7000000000007</v>
      </c>
      <c r="AA33" s="25">
        <v>8457.7000000000007</v>
      </c>
      <c r="AB33" s="25">
        <v>132065.1</v>
      </c>
      <c r="AC33" s="25"/>
      <c r="AD33" s="26">
        <v>946.5</v>
      </c>
      <c r="AE33" s="26"/>
      <c r="AF33" s="26"/>
      <c r="AG33" s="26"/>
      <c r="AH33" s="26"/>
      <c r="AI33" s="26"/>
      <c r="AJ33" s="26"/>
      <c r="AK33" s="26"/>
      <c r="AL33" s="26">
        <v>5529.8</v>
      </c>
      <c r="AM33" s="26"/>
      <c r="AN33" s="26">
        <v>1958</v>
      </c>
      <c r="AO33" s="26"/>
      <c r="AP33" s="26"/>
      <c r="AQ33" s="26"/>
      <c r="AR33" s="26"/>
      <c r="AS33" s="26"/>
      <c r="AT33" s="26"/>
      <c r="AU33" s="26">
        <v>180</v>
      </c>
      <c r="AV33" s="26">
        <v>273493.5</v>
      </c>
      <c r="AW33" s="26"/>
      <c r="AX33" s="26"/>
      <c r="AY33" s="26"/>
      <c r="AZ33" s="26"/>
      <c r="BA33" s="26"/>
      <c r="BB33" s="26">
        <v>12172.8</v>
      </c>
      <c r="BC33" s="26"/>
      <c r="BD33" s="26"/>
      <c r="BE33" s="26"/>
      <c r="BF33" s="26"/>
      <c r="BG33" s="26"/>
      <c r="BH33" s="26"/>
      <c r="BI33" s="26"/>
      <c r="BJ33" s="26"/>
      <c r="BK33" s="26"/>
      <c r="BL33" s="26"/>
      <c r="BM33" s="26"/>
      <c r="BN33" s="26"/>
      <c r="BO33" s="26"/>
      <c r="BP33" s="26"/>
      <c r="BQ33" s="26"/>
      <c r="BR33" s="26"/>
      <c r="BS33" s="26">
        <v>2760</v>
      </c>
      <c r="BT33" s="26"/>
      <c r="BU33" s="26"/>
      <c r="BV33" s="26"/>
      <c r="BW33" s="26">
        <v>520.41</v>
      </c>
      <c r="BX33" s="26"/>
      <c r="BY33" s="26">
        <v>1619.7</v>
      </c>
      <c r="BZ33" s="26"/>
      <c r="CA33" s="26"/>
      <c r="CB33" s="26"/>
      <c r="CC33" s="26">
        <v>346.68</v>
      </c>
      <c r="CD33" s="26"/>
      <c r="CE33" s="26"/>
      <c r="CF33" s="26"/>
      <c r="CG33" s="26">
        <v>1810</v>
      </c>
      <c r="CH33" s="26"/>
      <c r="CI33" s="26"/>
      <c r="CJ33" s="26">
        <v>5912</v>
      </c>
      <c r="CK33" s="26"/>
      <c r="CL33" s="26">
        <v>300</v>
      </c>
      <c r="CM33" s="26"/>
      <c r="CN33" s="26"/>
      <c r="CO33" s="26"/>
      <c r="CP33" s="26"/>
      <c r="CQ33" s="26"/>
      <c r="CR33" s="26">
        <v>24898.799999999999</v>
      </c>
      <c r="CS33" s="26"/>
      <c r="CT33" s="26"/>
      <c r="CU33" s="26"/>
      <c r="CV33" s="26">
        <v>35771</v>
      </c>
      <c r="CW33" s="26"/>
      <c r="CX33" s="26">
        <v>491.3</v>
      </c>
      <c r="CY33" s="26">
        <v>181.8</v>
      </c>
      <c r="CZ33" s="26"/>
      <c r="DA33" s="26"/>
      <c r="DB33" s="26">
        <v>7205.6</v>
      </c>
      <c r="DC33" s="26"/>
      <c r="DD33" s="26"/>
      <c r="DE33" s="26"/>
      <c r="DF33" s="26"/>
      <c r="DG33" s="26"/>
      <c r="DH33" s="26"/>
      <c r="DI33" s="26">
        <v>360</v>
      </c>
      <c r="DJ33" s="26">
        <v>117052</v>
      </c>
      <c r="DK33" s="26"/>
      <c r="DL33" s="26"/>
      <c r="DM33" s="26"/>
      <c r="DN33" s="26"/>
      <c r="DO33" s="26"/>
      <c r="DP33" s="26"/>
      <c r="DQ33" s="26"/>
      <c r="DR33" s="26">
        <v>4270</v>
      </c>
      <c r="DS33" s="26"/>
      <c r="DT33" s="26"/>
      <c r="DU33" s="26"/>
      <c r="DV33" s="26">
        <v>112366.7</v>
      </c>
      <c r="DW33" s="26"/>
      <c r="DX33" s="26"/>
      <c r="DY33" s="26"/>
      <c r="DZ33" s="26"/>
      <c r="EA33" s="26"/>
      <c r="EB33" s="26"/>
      <c r="EC33" s="26"/>
      <c r="ED33" s="26">
        <v>524</v>
      </c>
      <c r="EE33" s="26"/>
      <c r="EF33" s="26">
        <v>780</v>
      </c>
      <c r="EG33" s="26"/>
      <c r="EH33" s="26">
        <v>1605.8</v>
      </c>
      <c r="EI33" s="26"/>
      <c r="EJ33" s="26"/>
      <c r="EK33" s="26">
        <v>1816</v>
      </c>
      <c r="EL33" s="26"/>
      <c r="EM33" s="26"/>
      <c r="EN33" s="26"/>
      <c r="EO33" s="26">
        <v>2141</v>
      </c>
      <c r="EP33" s="26"/>
      <c r="EQ33" s="26"/>
      <c r="ER33" s="26"/>
      <c r="ES33" s="26"/>
      <c r="ET33" s="26"/>
      <c r="EU33" s="26"/>
      <c r="EV33" s="26">
        <v>612</v>
      </c>
      <c r="EW33" s="26">
        <v>420</v>
      </c>
      <c r="EX33" s="26">
        <v>2621.5</v>
      </c>
      <c r="EY33" s="26">
        <v>2765.1</v>
      </c>
      <c r="EZ33" s="26">
        <v>2800.8</v>
      </c>
      <c r="FA33" s="26"/>
      <c r="FB33" s="26">
        <v>73153</v>
      </c>
      <c r="FC33" s="26">
        <v>196158.3</v>
      </c>
      <c r="FD33" s="26"/>
      <c r="FE33" s="26">
        <v>2016.6</v>
      </c>
      <c r="FF33" s="26"/>
      <c r="FG33" s="26">
        <v>28781.599999999999</v>
      </c>
      <c r="FH33" s="26"/>
      <c r="FI33" s="26">
        <v>19085.900000000001</v>
      </c>
      <c r="FJ33" s="26">
        <v>50</v>
      </c>
      <c r="FK33" s="26">
        <v>64321.8</v>
      </c>
      <c r="FL33" s="26">
        <v>13937</v>
      </c>
      <c r="FM33" s="26"/>
      <c r="FN33" s="26">
        <v>10355</v>
      </c>
      <c r="FO33" s="26"/>
      <c r="FP33" s="26">
        <v>52931.9</v>
      </c>
      <c r="FQ33" s="26"/>
      <c r="FR33" s="26"/>
      <c r="FS33" s="26"/>
      <c r="FT33" s="26"/>
      <c r="FU33" s="26">
        <v>2520000</v>
      </c>
      <c r="FV33" s="26"/>
      <c r="FW33" s="26">
        <v>79471</v>
      </c>
      <c r="FX33" s="26"/>
      <c r="FY33" s="26">
        <v>5984.9</v>
      </c>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v>370</v>
      </c>
      <c r="HG33" s="26"/>
      <c r="HH33" s="26"/>
      <c r="HI33" s="26"/>
      <c r="HJ33" s="26"/>
      <c r="HK33" s="26"/>
      <c r="HL33" s="26"/>
      <c r="HM33" s="26"/>
      <c r="HN33" s="26"/>
      <c r="HO33" s="26"/>
      <c r="HP33" s="26"/>
      <c r="HQ33" s="26"/>
      <c r="HR33" s="26"/>
      <c r="HS33" s="26"/>
      <c r="HT33" s="26"/>
      <c r="HU33" s="26"/>
      <c r="HV33" s="26"/>
      <c r="HW33" s="26"/>
      <c r="HX33" s="26"/>
      <c r="HY33" s="26"/>
      <c r="HZ33" s="26">
        <v>642.70000000000005</v>
      </c>
      <c r="IA33" s="26">
        <v>0.315</v>
      </c>
      <c r="IB33" s="26"/>
      <c r="IC33" s="26"/>
      <c r="ID33" s="26"/>
      <c r="IE33" s="26">
        <v>4.5</v>
      </c>
      <c r="IF33" s="26"/>
      <c r="IG33" s="26"/>
      <c r="IH33" s="26"/>
      <c r="II33" s="26"/>
      <c r="IJ33" s="26"/>
      <c r="IK33" s="26"/>
      <c r="IL33" s="26"/>
      <c r="IM33" s="26"/>
      <c r="IN33" s="26"/>
      <c r="IO33" s="26"/>
      <c r="IP33" s="26"/>
      <c r="IQ33" s="26"/>
      <c r="IR33" s="26"/>
      <c r="IS33" s="26"/>
      <c r="IT33" s="26"/>
      <c r="IU33" s="26"/>
      <c r="IV33" s="26"/>
      <c r="IW33" s="26"/>
      <c r="IX33" s="26"/>
      <c r="IY33" s="26"/>
      <c r="IZ33" s="26"/>
      <c r="JA33" s="26">
        <v>180</v>
      </c>
      <c r="JB33" s="26">
        <v>76.900000000000006</v>
      </c>
      <c r="JC33" s="26"/>
      <c r="JD33" s="26"/>
      <c r="JE33" s="26"/>
      <c r="JF33" s="26"/>
      <c r="JG33" s="26">
        <v>148.1</v>
      </c>
      <c r="JH33" s="26">
        <v>7.2</v>
      </c>
      <c r="JI33" s="26">
        <v>210</v>
      </c>
      <c r="JJ33" s="26"/>
      <c r="JK33" s="26"/>
      <c r="JL33" s="26">
        <v>21.1</v>
      </c>
      <c r="JM33" s="26"/>
      <c r="JN33" s="26"/>
      <c r="JO33" s="26"/>
      <c r="JP33" s="26"/>
      <c r="JQ33" s="26"/>
      <c r="JR33" s="26"/>
      <c r="JS33" s="26"/>
      <c r="JT33" s="26"/>
      <c r="JU33" s="26"/>
      <c r="JV33" s="26"/>
      <c r="JW33" s="26"/>
      <c r="JX33" s="26"/>
      <c r="JY33" s="26"/>
      <c r="JZ33" s="26"/>
      <c r="KA33" s="26"/>
      <c r="KB33" s="26"/>
      <c r="KC33" s="26"/>
    </row>
    <row r="34" spans="1:289" ht="12" customHeight="1" thickBot="1" x14ac:dyDescent="0.25">
      <c r="A34" s="57" t="s">
        <v>4</v>
      </c>
      <c r="B34" s="58"/>
      <c r="C34" s="25">
        <v>1532.3</v>
      </c>
      <c r="D34" s="25">
        <v>1250</v>
      </c>
      <c r="E34" s="25">
        <v>868</v>
      </c>
      <c r="F34" s="25">
        <v>723.8</v>
      </c>
      <c r="G34" s="25"/>
      <c r="H34" s="25"/>
      <c r="I34" s="25">
        <v>508.5</v>
      </c>
      <c r="J34" s="25"/>
      <c r="K34" s="25"/>
      <c r="L34" s="25"/>
      <c r="M34" s="25">
        <v>4806.8</v>
      </c>
      <c r="N34" s="26"/>
      <c r="O34" s="26"/>
      <c r="P34" s="26"/>
      <c r="Q34" s="26">
        <v>1592.2</v>
      </c>
      <c r="R34" s="26">
        <v>3236.9</v>
      </c>
      <c r="S34" s="26">
        <v>733.14</v>
      </c>
      <c r="T34" s="26">
        <v>445.5</v>
      </c>
      <c r="U34" s="26">
        <v>313</v>
      </c>
      <c r="V34" s="25"/>
      <c r="W34" s="25">
        <v>3196.3</v>
      </c>
      <c r="X34" s="25">
        <v>0.2</v>
      </c>
      <c r="Y34" s="25"/>
      <c r="Z34" s="25">
        <v>3805</v>
      </c>
      <c r="AA34" s="25">
        <v>1504</v>
      </c>
      <c r="AB34" s="25">
        <v>15427.9</v>
      </c>
      <c r="AC34" s="25"/>
      <c r="AD34" s="26">
        <v>896</v>
      </c>
      <c r="AE34" s="26"/>
      <c r="AF34" s="26">
        <v>676.5</v>
      </c>
      <c r="AG34" s="26"/>
      <c r="AH34" s="26"/>
      <c r="AI34" s="26"/>
      <c r="AJ34" s="26"/>
      <c r="AK34" s="26"/>
      <c r="AL34" s="26">
        <v>25639.5</v>
      </c>
      <c r="AM34" s="26"/>
      <c r="AN34" s="26">
        <v>500.5</v>
      </c>
      <c r="AO34" s="26"/>
      <c r="AP34" s="26"/>
      <c r="AQ34" s="26">
        <v>6720</v>
      </c>
      <c r="AR34" s="26"/>
      <c r="AS34" s="26">
        <v>50</v>
      </c>
      <c r="AT34" s="26">
        <v>6600</v>
      </c>
      <c r="AU34" s="26">
        <v>470</v>
      </c>
      <c r="AV34" s="26">
        <v>10726</v>
      </c>
      <c r="AW34" s="26"/>
      <c r="AX34" s="26"/>
      <c r="AY34" s="26"/>
      <c r="AZ34" s="26"/>
      <c r="BA34" s="26"/>
      <c r="BB34" s="26">
        <v>2806.3</v>
      </c>
      <c r="BC34" s="26">
        <v>155</v>
      </c>
      <c r="BD34" s="26"/>
      <c r="BE34" s="26"/>
      <c r="BF34" s="26"/>
      <c r="BG34" s="26">
        <v>280</v>
      </c>
      <c r="BH34" s="26"/>
      <c r="BI34" s="26"/>
      <c r="BJ34" s="26"/>
      <c r="BK34" s="26"/>
      <c r="BL34" s="26"/>
      <c r="BM34" s="26"/>
      <c r="BN34" s="26">
        <v>15</v>
      </c>
      <c r="BO34" s="26">
        <v>98</v>
      </c>
      <c r="BP34" s="26"/>
      <c r="BQ34" s="26">
        <v>307</v>
      </c>
      <c r="BR34" s="26"/>
      <c r="BS34" s="26">
        <v>15437.1</v>
      </c>
      <c r="BT34" s="26"/>
      <c r="BU34" s="26"/>
      <c r="BV34" s="26">
        <v>225.9</v>
      </c>
      <c r="BW34" s="26">
        <v>2822.8</v>
      </c>
      <c r="BX34" s="26"/>
      <c r="BY34" s="26">
        <v>1788.4</v>
      </c>
      <c r="BZ34" s="26"/>
      <c r="CA34" s="26"/>
      <c r="CB34" s="26">
        <v>267.10000000000002</v>
      </c>
      <c r="CC34" s="26">
        <v>275.5</v>
      </c>
      <c r="CD34" s="26"/>
      <c r="CE34" s="26">
        <v>16</v>
      </c>
      <c r="CF34" s="26">
        <v>1320</v>
      </c>
      <c r="CG34" s="26">
        <v>1449.5</v>
      </c>
      <c r="CH34" s="26">
        <v>244</v>
      </c>
      <c r="CI34" s="26">
        <v>237.3</v>
      </c>
      <c r="CJ34" s="26">
        <v>1150.5999999999999</v>
      </c>
      <c r="CK34" s="26">
        <v>618.9</v>
      </c>
      <c r="CL34" s="26">
        <v>1589.8</v>
      </c>
      <c r="CM34" s="26"/>
      <c r="CN34" s="26"/>
      <c r="CO34" s="26">
        <v>3235.21</v>
      </c>
      <c r="CP34" s="26">
        <v>785.8</v>
      </c>
      <c r="CQ34" s="26"/>
      <c r="CR34" s="26">
        <v>6386.9</v>
      </c>
      <c r="CS34" s="26">
        <v>425.3</v>
      </c>
      <c r="CT34" s="26">
        <v>1077.2</v>
      </c>
      <c r="CU34" s="26">
        <v>307</v>
      </c>
      <c r="CV34" s="26">
        <v>13920</v>
      </c>
      <c r="CW34" s="26"/>
      <c r="CX34" s="26">
        <v>7035.6</v>
      </c>
      <c r="CY34" s="26">
        <v>2054.4</v>
      </c>
      <c r="CZ34" s="26"/>
      <c r="DA34" s="26">
        <v>7500</v>
      </c>
      <c r="DB34" s="26">
        <v>728.3</v>
      </c>
      <c r="DC34" s="26"/>
      <c r="DD34" s="26">
        <v>2071.8000000000002</v>
      </c>
      <c r="DE34" s="26">
        <v>536.5</v>
      </c>
      <c r="DF34" s="26">
        <v>851</v>
      </c>
      <c r="DG34" s="26"/>
      <c r="DH34" s="26">
        <v>1008.8</v>
      </c>
      <c r="DI34" s="26">
        <v>232</v>
      </c>
      <c r="DJ34" s="26">
        <v>26939.7</v>
      </c>
      <c r="DK34" s="26">
        <v>147.74</v>
      </c>
      <c r="DL34" s="26"/>
      <c r="DM34" s="26"/>
      <c r="DN34" s="26"/>
      <c r="DO34" s="26">
        <v>13380.5</v>
      </c>
      <c r="DP34" s="26"/>
      <c r="DQ34" s="26">
        <v>5015.2</v>
      </c>
      <c r="DR34" s="26">
        <v>40.799999999999997</v>
      </c>
      <c r="DS34" s="26"/>
      <c r="DT34" s="26">
        <v>2054.6999999999998</v>
      </c>
      <c r="DU34" s="26"/>
      <c r="DV34" s="26">
        <v>14383.8</v>
      </c>
      <c r="DW34" s="26">
        <v>5211</v>
      </c>
      <c r="DX34" s="26">
        <v>897.76</v>
      </c>
      <c r="DY34" s="26"/>
      <c r="DZ34" s="26">
        <v>225.9</v>
      </c>
      <c r="EA34" s="26"/>
      <c r="EB34" s="26"/>
      <c r="EC34" s="26"/>
      <c r="ED34" s="26">
        <v>228.3</v>
      </c>
      <c r="EE34" s="26"/>
      <c r="EF34" s="26">
        <v>365.8</v>
      </c>
      <c r="EG34" s="26">
        <v>742.5</v>
      </c>
      <c r="EH34" s="26">
        <v>411</v>
      </c>
      <c r="EI34" s="26">
        <v>1271.7</v>
      </c>
      <c r="EJ34" s="26"/>
      <c r="EK34" s="26">
        <v>462.5</v>
      </c>
      <c r="EL34" s="26">
        <v>615.4</v>
      </c>
      <c r="EM34" s="26">
        <v>2004</v>
      </c>
      <c r="EN34" s="26"/>
      <c r="EO34" s="26">
        <v>939.4</v>
      </c>
      <c r="EP34" s="26"/>
      <c r="EQ34" s="26">
        <v>1528</v>
      </c>
      <c r="ER34" s="26">
        <v>1566.4</v>
      </c>
      <c r="ES34" s="26">
        <v>300</v>
      </c>
      <c r="ET34" s="26">
        <v>170.4</v>
      </c>
      <c r="EU34" s="26">
        <v>569.70000000000005</v>
      </c>
      <c r="EV34" s="26">
        <v>434.1</v>
      </c>
      <c r="EW34" s="26">
        <v>169</v>
      </c>
      <c r="EX34" s="26">
        <v>1870.4</v>
      </c>
      <c r="EY34" s="26">
        <v>1326</v>
      </c>
      <c r="EZ34" s="26">
        <v>586.29999999999995</v>
      </c>
      <c r="FA34" s="26"/>
      <c r="FB34" s="26">
        <v>1230.3</v>
      </c>
      <c r="FC34" s="26">
        <v>2202.4</v>
      </c>
      <c r="FD34" s="26">
        <v>751.1</v>
      </c>
      <c r="FE34" s="26">
        <v>345.5</v>
      </c>
      <c r="FF34" s="26">
        <v>78.099999999999994</v>
      </c>
      <c r="FG34" s="26">
        <v>46946.8</v>
      </c>
      <c r="FH34" s="26">
        <v>1510</v>
      </c>
      <c r="FI34" s="26">
        <v>2204.6</v>
      </c>
      <c r="FJ34" s="26">
        <v>1909.7</v>
      </c>
      <c r="FK34" s="26">
        <v>1472</v>
      </c>
      <c r="FL34" s="26">
        <v>801.3</v>
      </c>
      <c r="FM34" s="26">
        <v>681.8</v>
      </c>
      <c r="FN34" s="26">
        <v>2685</v>
      </c>
      <c r="FO34" s="26"/>
      <c r="FP34" s="26">
        <v>10727.3</v>
      </c>
      <c r="FQ34" s="26">
        <v>848.5</v>
      </c>
      <c r="FR34" s="26">
        <v>40.200000000000003</v>
      </c>
      <c r="FS34" s="26">
        <v>17365.2</v>
      </c>
      <c r="FT34" s="26">
        <v>5965.6</v>
      </c>
      <c r="FU34" s="26">
        <v>49421.2</v>
      </c>
      <c r="FV34" s="26"/>
      <c r="FW34" s="26">
        <v>4085</v>
      </c>
      <c r="FX34" s="26">
        <v>1800</v>
      </c>
      <c r="FY34" s="26">
        <v>480.5</v>
      </c>
      <c r="FZ34" s="26">
        <v>780.64</v>
      </c>
      <c r="GA34" s="26">
        <v>368.2</v>
      </c>
      <c r="GB34" s="26"/>
      <c r="GC34" s="26"/>
      <c r="GD34" s="26"/>
      <c r="GE34" s="26"/>
      <c r="GF34" s="26">
        <v>1100</v>
      </c>
      <c r="GG34" s="26">
        <v>148.5</v>
      </c>
      <c r="GH34" s="26"/>
      <c r="GI34" s="26"/>
      <c r="GJ34" s="26"/>
      <c r="GK34" s="26">
        <v>2400</v>
      </c>
      <c r="GL34" s="26"/>
      <c r="GM34" s="26"/>
      <c r="GN34" s="26"/>
      <c r="GO34" s="26">
        <v>203.43</v>
      </c>
      <c r="GP34" s="26">
        <v>80</v>
      </c>
      <c r="GQ34" s="26"/>
      <c r="GR34" s="26">
        <v>1628.4</v>
      </c>
      <c r="GS34" s="26">
        <v>225</v>
      </c>
      <c r="GT34" s="26">
        <v>732.6</v>
      </c>
      <c r="GU34" s="26"/>
      <c r="GV34" s="26">
        <v>1418.3</v>
      </c>
      <c r="GW34" s="26"/>
      <c r="GX34" s="26"/>
      <c r="GY34" s="26"/>
      <c r="GZ34" s="26">
        <v>771.2</v>
      </c>
      <c r="HA34" s="26"/>
      <c r="HB34" s="26">
        <v>0.32</v>
      </c>
      <c r="HC34" s="26"/>
      <c r="HD34" s="26"/>
      <c r="HE34" s="26"/>
      <c r="HF34" s="26">
        <v>750</v>
      </c>
      <c r="HG34" s="26"/>
      <c r="HH34" s="26"/>
      <c r="HI34" s="26"/>
      <c r="HJ34" s="26"/>
      <c r="HK34" s="26"/>
      <c r="HL34" s="26"/>
      <c r="HM34" s="26"/>
      <c r="HN34" s="26"/>
      <c r="HO34" s="26"/>
      <c r="HP34" s="26"/>
      <c r="HQ34" s="26">
        <v>310</v>
      </c>
      <c r="HR34" s="26"/>
      <c r="HS34" s="26"/>
      <c r="HT34" s="26"/>
      <c r="HU34" s="26"/>
      <c r="HV34" s="26"/>
      <c r="HW34" s="26"/>
      <c r="HX34" s="26">
        <v>400</v>
      </c>
      <c r="HY34" s="26"/>
      <c r="HZ34" s="26">
        <v>108.2</v>
      </c>
      <c r="IA34" s="26"/>
      <c r="IB34" s="26"/>
      <c r="IC34" s="26"/>
      <c r="ID34" s="26"/>
      <c r="IE34" s="26"/>
      <c r="IF34" s="26">
        <v>360.9</v>
      </c>
      <c r="IG34" s="26"/>
      <c r="IH34" s="26"/>
      <c r="II34" s="26"/>
      <c r="IJ34" s="26"/>
      <c r="IK34" s="26"/>
      <c r="IL34" s="26">
        <v>184.3</v>
      </c>
      <c r="IM34" s="26"/>
      <c r="IN34" s="26"/>
      <c r="IO34" s="26"/>
      <c r="IP34" s="26"/>
      <c r="IQ34" s="26"/>
      <c r="IR34" s="26"/>
      <c r="IS34" s="26"/>
      <c r="IT34" s="26"/>
      <c r="IU34" s="26"/>
      <c r="IV34" s="26"/>
      <c r="IW34" s="26"/>
      <c r="IX34" s="26"/>
      <c r="IY34" s="26"/>
      <c r="IZ34" s="26"/>
      <c r="JA34" s="26">
        <v>126</v>
      </c>
      <c r="JB34" s="26">
        <v>427</v>
      </c>
      <c r="JC34" s="26"/>
      <c r="JD34" s="26"/>
      <c r="JE34" s="26"/>
      <c r="JF34" s="26"/>
      <c r="JG34" s="26">
        <v>391.1</v>
      </c>
      <c r="JH34" s="26"/>
      <c r="JI34" s="26"/>
      <c r="JJ34" s="26"/>
      <c r="JK34" s="26">
        <v>151.19999999999999</v>
      </c>
      <c r="JL34" s="26">
        <v>74</v>
      </c>
      <c r="JM34" s="26"/>
      <c r="JN34" s="26"/>
      <c r="JO34" s="26"/>
      <c r="JP34" s="26"/>
      <c r="JQ34" s="26"/>
      <c r="JR34" s="26"/>
      <c r="JS34" s="26"/>
      <c r="JT34" s="26"/>
      <c r="JU34" s="26"/>
      <c r="JV34" s="26"/>
      <c r="JW34" s="26"/>
      <c r="JX34" s="26"/>
      <c r="JY34" s="26"/>
      <c r="JZ34" s="26"/>
      <c r="KA34" s="26">
        <v>50</v>
      </c>
      <c r="KB34" s="26"/>
      <c r="KC34" s="26">
        <v>1.17</v>
      </c>
    </row>
    <row r="35" spans="1:289" ht="12.75" thickBot="1" x14ac:dyDescent="0.25">
      <c r="A35" s="57" t="s">
        <v>310</v>
      </c>
      <c r="B35" s="58"/>
      <c r="C35" s="25">
        <v>31796.799999999999</v>
      </c>
      <c r="D35" s="25"/>
      <c r="E35" s="25"/>
      <c r="F35" s="25"/>
      <c r="G35" s="25"/>
      <c r="H35" s="25"/>
      <c r="I35" s="25"/>
      <c r="J35" s="25"/>
      <c r="K35" s="25"/>
      <c r="L35" s="25"/>
      <c r="M35" s="25">
        <v>6529.2</v>
      </c>
      <c r="N35" s="26"/>
      <c r="O35" s="26"/>
      <c r="P35" s="26"/>
      <c r="Q35" s="26">
        <v>4829.5</v>
      </c>
      <c r="R35" s="26">
        <v>259274.2</v>
      </c>
      <c r="S35" s="26"/>
      <c r="T35" s="26"/>
      <c r="U35" s="26"/>
      <c r="V35" s="25"/>
      <c r="W35" s="25"/>
      <c r="X35" s="25"/>
      <c r="Y35" s="25">
        <v>2100</v>
      </c>
      <c r="Z35" s="25">
        <v>26100</v>
      </c>
      <c r="AA35" s="25"/>
      <c r="AB35" s="25">
        <v>36</v>
      </c>
      <c r="AC35" s="25"/>
      <c r="AD35" s="26"/>
      <c r="AE35" s="26"/>
      <c r="AF35" s="26"/>
      <c r="AG35" s="26"/>
      <c r="AH35" s="26"/>
      <c r="AI35" s="26"/>
      <c r="AJ35" s="26"/>
      <c r="AK35" s="26"/>
      <c r="AL35" s="26"/>
      <c r="AM35" s="26">
        <v>153468.70000000001</v>
      </c>
      <c r="AN35" s="26">
        <v>28016</v>
      </c>
      <c r="AO35" s="26"/>
      <c r="AP35" s="26"/>
      <c r="AQ35" s="26"/>
      <c r="AR35" s="26"/>
      <c r="AS35" s="26"/>
      <c r="AT35" s="26"/>
      <c r="AU35" s="26"/>
      <c r="AV35" s="26">
        <f>1334698.1+114836.4+26701.2</f>
        <v>1476235.7</v>
      </c>
      <c r="AW35" s="26"/>
      <c r="AX35" s="26"/>
      <c r="AY35" s="26"/>
      <c r="AZ35" s="26"/>
      <c r="BA35" s="26"/>
      <c r="BB35" s="26"/>
      <c r="BC35" s="26"/>
      <c r="BD35" s="26"/>
      <c r="BE35" s="26"/>
      <c r="BF35" s="26"/>
      <c r="BG35" s="26"/>
      <c r="BH35" s="26"/>
      <c r="BI35" s="26"/>
      <c r="BJ35" s="26"/>
      <c r="BK35" s="26"/>
      <c r="BL35" s="26">
        <v>3300</v>
      </c>
      <c r="BM35" s="26"/>
      <c r="BN35" s="26"/>
      <c r="BO35" s="26"/>
      <c r="BP35" s="26"/>
      <c r="BQ35" s="26"/>
      <c r="BR35" s="26"/>
      <c r="BS35" s="26"/>
      <c r="BT35" s="26"/>
      <c r="BU35" s="26"/>
      <c r="BV35" s="26"/>
      <c r="BW35" s="26"/>
      <c r="BX35" s="26"/>
      <c r="BY35" s="26">
        <v>14048.4</v>
      </c>
      <c r="BZ35" s="26"/>
      <c r="CA35" s="26"/>
      <c r="CB35" s="26"/>
      <c r="CC35" s="26">
        <v>8917.2999999999993</v>
      </c>
      <c r="CD35" s="26"/>
      <c r="CE35" s="26"/>
      <c r="CF35" s="26"/>
      <c r="CG35" s="26"/>
      <c r="CH35" s="26">
        <v>67</v>
      </c>
      <c r="CI35" s="26"/>
      <c r="CJ35" s="26"/>
      <c r="CK35" s="26">
        <v>32.4</v>
      </c>
      <c r="CL35" s="26"/>
      <c r="CM35" s="26"/>
      <c r="CN35" s="26"/>
      <c r="CO35" s="26">
        <f>305249.26+121914.22</f>
        <v>427163.48</v>
      </c>
      <c r="CP35" s="26"/>
      <c r="CQ35" s="26"/>
      <c r="CR35" s="26">
        <f>152+279882.66</f>
        <v>280034.65999999997</v>
      </c>
      <c r="CS35" s="26"/>
      <c r="CT35" s="26"/>
      <c r="CU35" s="26">
        <v>22.1</v>
      </c>
      <c r="CV35" s="26">
        <v>1074926</v>
      </c>
      <c r="CW35" s="26"/>
      <c r="CX35" s="26">
        <v>61615.4</v>
      </c>
      <c r="CY35" s="26"/>
      <c r="CZ35" s="26"/>
      <c r="DA35" s="26">
        <v>94800</v>
      </c>
      <c r="DB35" s="26">
        <v>14352.1</v>
      </c>
      <c r="DC35" s="26"/>
      <c r="DD35" s="26"/>
      <c r="DE35" s="26"/>
      <c r="DF35" s="26">
        <v>3063.7</v>
      </c>
      <c r="DG35" s="26"/>
      <c r="DH35" s="26"/>
      <c r="DI35" s="26">
        <v>432</v>
      </c>
      <c r="DJ35" s="26">
        <v>5831579.9000000004</v>
      </c>
      <c r="DK35" s="26"/>
      <c r="DL35" s="26"/>
      <c r="DM35" s="26"/>
      <c r="DN35" s="26">
        <v>400</v>
      </c>
      <c r="DO35" s="26"/>
      <c r="DP35" s="26"/>
      <c r="DQ35" s="26"/>
      <c r="DR35" s="26">
        <v>31742</v>
      </c>
      <c r="DS35" s="26"/>
      <c r="DT35" s="26"/>
      <c r="DU35" s="26"/>
      <c r="DV35" s="26">
        <v>1336009.69</v>
      </c>
      <c r="DW35" s="26">
        <f>228+76914.4+15000</f>
        <v>92142.399999999994</v>
      </c>
      <c r="DX35" s="26"/>
      <c r="DY35" s="26"/>
      <c r="DZ35" s="26"/>
      <c r="EA35" s="26"/>
      <c r="EB35" s="26"/>
      <c r="EC35" s="26"/>
      <c r="ED35" s="26"/>
      <c r="EE35" s="26"/>
      <c r="EF35" s="26"/>
      <c r="EG35" s="26"/>
      <c r="EH35" s="26"/>
      <c r="EI35" s="26">
        <v>88.3</v>
      </c>
      <c r="EJ35" s="26"/>
      <c r="EK35" s="26"/>
      <c r="EL35" s="26"/>
      <c r="EM35" s="26"/>
      <c r="EN35" s="26"/>
      <c r="EO35" s="26"/>
      <c r="EP35" s="26"/>
      <c r="EQ35" s="26">
        <v>3460</v>
      </c>
      <c r="ER35" s="26">
        <v>38700</v>
      </c>
      <c r="ES35" s="26"/>
      <c r="ET35" s="26"/>
      <c r="EU35" s="26"/>
      <c r="EV35" s="26"/>
      <c r="EW35" s="26">
        <v>650</v>
      </c>
      <c r="EX35" s="26">
        <v>3437.65</v>
      </c>
      <c r="EY35" s="26"/>
      <c r="EZ35" s="26">
        <v>28</v>
      </c>
      <c r="FA35" s="26"/>
      <c r="FB35" s="26">
        <v>643000</v>
      </c>
      <c r="FC35" s="26"/>
      <c r="FD35" s="26"/>
      <c r="FE35" s="26"/>
      <c r="FF35" s="26"/>
      <c r="FG35" s="26"/>
      <c r="FH35" s="26">
        <v>355</v>
      </c>
      <c r="FI35" s="26"/>
      <c r="FJ35" s="26"/>
      <c r="FK35" s="26"/>
      <c r="FL35" s="26">
        <v>1204.2</v>
      </c>
      <c r="FM35" s="26"/>
      <c r="FN35" s="26"/>
      <c r="FO35" s="26"/>
      <c r="FP35" s="26">
        <v>28</v>
      </c>
      <c r="FQ35" s="26"/>
      <c r="FR35" s="26"/>
      <c r="FS35" s="26">
        <v>41739.85</v>
      </c>
      <c r="FT35" s="26"/>
      <c r="FU35" s="26">
        <v>10730114</v>
      </c>
      <c r="FV35" s="26"/>
      <c r="FW35" s="26">
        <v>2200</v>
      </c>
      <c r="FX35" s="26"/>
      <c r="FY35" s="26"/>
      <c r="FZ35" s="26"/>
      <c r="GA35" s="26"/>
      <c r="GB35" s="26"/>
      <c r="GC35" s="26"/>
      <c r="GD35" s="26"/>
      <c r="GE35" s="26"/>
      <c r="GF35" s="26"/>
      <c r="GG35" s="26"/>
      <c r="GH35" s="26"/>
      <c r="GI35" s="26"/>
      <c r="GJ35" s="26"/>
      <c r="GK35" s="26"/>
      <c r="GL35" s="26"/>
      <c r="GM35" s="26"/>
      <c r="GN35" s="26">
        <v>2425.85</v>
      </c>
      <c r="GO35" s="26">
        <v>2910</v>
      </c>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v>1285</v>
      </c>
      <c r="HR35" s="26"/>
      <c r="HS35" s="26">
        <v>173.6</v>
      </c>
      <c r="HT35" s="26"/>
      <c r="HU35" s="26"/>
      <c r="HV35" s="26">
        <v>2431.5</v>
      </c>
      <c r="HW35" s="26"/>
      <c r="HX35" s="26"/>
      <c r="HY35" s="26"/>
      <c r="HZ35" s="26">
        <v>15</v>
      </c>
      <c r="IA35" s="26">
        <v>0.8</v>
      </c>
      <c r="IB35" s="26"/>
      <c r="IC35" s="26"/>
      <c r="ID35" s="26"/>
      <c r="IE35" s="26"/>
      <c r="IF35" s="26">
        <v>2817.7</v>
      </c>
      <c r="IG35" s="26"/>
      <c r="IH35" s="26"/>
      <c r="II35" s="26"/>
      <c r="IJ35" s="26"/>
      <c r="IK35" s="26">
        <v>1161.5999999999999</v>
      </c>
      <c r="IL35" s="26"/>
      <c r="IM35" s="26"/>
      <c r="IN35" s="26"/>
      <c r="IO35" s="26"/>
      <c r="IP35" s="26"/>
      <c r="IQ35" s="26"/>
      <c r="IR35" s="26"/>
      <c r="IS35" s="26"/>
      <c r="IT35" s="26"/>
      <c r="IU35" s="26"/>
      <c r="IV35" s="26"/>
      <c r="IW35" s="26"/>
      <c r="IX35" s="26"/>
      <c r="IY35" s="26"/>
      <c r="IZ35" s="26"/>
      <c r="JA35" s="26"/>
      <c r="JB35" s="26"/>
      <c r="JC35" s="26"/>
      <c r="JD35" s="26"/>
      <c r="JE35" s="26"/>
      <c r="JF35" s="26"/>
      <c r="JG35" s="26"/>
      <c r="JH35" s="26"/>
      <c r="JI35" s="26"/>
      <c r="JJ35" s="26"/>
      <c r="JK35" s="26"/>
      <c r="JL35" s="26"/>
      <c r="JM35" s="26"/>
      <c r="JN35" s="26"/>
      <c r="JO35" s="26"/>
      <c r="JP35" s="26"/>
      <c r="JQ35" s="26"/>
      <c r="JR35" s="26"/>
      <c r="JS35" s="26"/>
      <c r="JT35" s="26"/>
      <c r="JU35" s="26"/>
      <c r="JV35" s="26"/>
      <c r="JW35" s="26"/>
      <c r="JX35" s="26"/>
      <c r="JY35" s="26"/>
      <c r="JZ35" s="26"/>
      <c r="KA35" s="26"/>
      <c r="KB35" s="26"/>
      <c r="KC35" s="26"/>
    </row>
    <row r="36" spans="1:289" s="31" customFormat="1" ht="12.75" thickBot="1" x14ac:dyDescent="0.25">
      <c r="A36" s="65" t="s">
        <v>311</v>
      </c>
      <c r="B36" s="66"/>
      <c r="C36" s="23">
        <f>+C37+C38+C39+C40+C41+C42</f>
        <v>6832</v>
      </c>
      <c r="D36" s="23">
        <f t="shared" ref="D36:BO36" si="248">+D37+D38+D39+D40+D41+D42</f>
        <v>2000</v>
      </c>
      <c r="E36" s="23">
        <f t="shared" si="248"/>
        <v>3092.8</v>
      </c>
      <c r="F36" s="23">
        <f t="shared" si="248"/>
        <v>14000</v>
      </c>
      <c r="G36" s="23">
        <f t="shared" si="248"/>
        <v>0</v>
      </c>
      <c r="H36" s="23">
        <f t="shared" si="248"/>
        <v>3752</v>
      </c>
      <c r="I36" s="23">
        <f t="shared" si="248"/>
        <v>12350</v>
      </c>
      <c r="J36" s="23">
        <f t="shared" si="248"/>
        <v>0</v>
      </c>
      <c r="K36" s="23">
        <f t="shared" si="248"/>
        <v>0</v>
      </c>
      <c r="L36" s="23">
        <f t="shared" si="248"/>
        <v>988</v>
      </c>
      <c r="M36" s="23">
        <f t="shared" si="248"/>
        <v>17990.599999999999</v>
      </c>
      <c r="N36" s="23">
        <f t="shared" si="248"/>
        <v>0</v>
      </c>
      <c r="O36" s="23">
        <f t="shared" si="248"/>
        <v>0</v>
      </c>
      <c r="P36" s="23">
        <f t="shared" si="248"/>
        <v>0</v>
      </c>
      <c r="Q36" s="23">
        <f t="shared" si="248"/>
        <v>19597.3</v>
      </c>
      <c r="R36" s="23">
        <f t="shared" si="248"/>
        <v>4727.6000000000004</v>
      </c>
      <c r="S36" s="23">
        <f t="shared" si="248"/>
        <v>878</v>
      </c>
      <c r="T36" s="23">
        <f t="shared" si="248"/>
        <v>5288</v>
      </c>
      <c r="U36" s="23">
        <f t="shared" si="248"/>
        <v>1150</v>
      </c>
      <c r="V36" s="23">
        <f t="shared" si="248"/>
        <v>0</v>
      </c>
      <c r="W36" s="23">
        <f t="shared" si="248"/>
        <v>13357.8</v>
      </c>
      <c r="X36" s="23">
        <f t="shared" si="248"/>
        <v>4.9300000000000006</v>
      </c>
      <c r="Y36" s="23">
        <f t="shared" si="248"/>
        <v>600</v>
      </c>
      <c r="Z36" s="23">
        <f t="shared" si="248"/>
        <v>0</v>
      </c>
      <c r="AA36" s="23">
        <f t="shared" si="248"/>
        <v>30872</v>
      </c>
      <c r="AB36" s="23">
        <f t="shared" si="248"/>
        <v>398600</v>
      </c>
      <c r="AC36" s="23">
        <f t="shared" si="248"/>
        <v>3242</v>
      </c>
      <c r="AD36" s="23">
        <f t="shared" si="248"/>
        <v>524.20000000000005</v>
      </c>
      <c r="AE36" s="23">
        <f t="shared" si="248"/>
        <v>2480</v>
      </c>
      <c r="AF36" s="23">
        <f t="shared" si="248"/>
        <v>5587.1</v>
      </c>
      <c r="AG36" s="23">
        <f t="shared" si="248"/>
        <v>0</v>
      </c>
      <c r="AH36" s="23">
        <f t="shared" si="248"/>
        <v>0</v>
      </c>
      <c r="AI36" s="23">
        <f t="shared" si="248"/>
        <v>0</v>
      </c>
      <c r="AJ36" s="23">
        <f t="shared" si="248"/>
        <v>0</v>
      </c>
      <c r="AK36" s="23">
        <f t="shared" si="248"/>
        <v>0</v>
      </c>
      <c r="AL36" s="23">
        <f t="shared" si="248"/>
        <v>47533.599999999999</v>
      </c>
      <c r="AM36" s="23">
        <f t="shared" si="248"/>
        <v>0</v>
      </c>
      <c r="AN36" s="23">
        <f t="shared" si="248"/>
        <v>14695.6</v>
      </c>
      <c r="AO36" s="23">
        <f t="shared" si="248"/>
        <v>0</v>
      </c>
      <c r="AP36" s="23">
        <f t="shared" si="248"/>
        <v>0</v>
      </c>
      <c r="AQ36" s="23">
        <f t="shared" si="248"/>
        <v>1886.75</v>
      </c>
      <c r="AR36" s="23">
        <f t="shared" si="248"/>
        <v>1196.3</v>
      </c>
      <c r="AS36" s="23">
        <f t="shared" si="248"/>
        <v>124.3</v>
      </c>
      <c r="AT36" s="23">
        <f t="shared" si="248"/>
        <v>13543.8</v>
      </c>
      <c r="AU36" s="23">
        <f t="shared" si="248"/>
        <v>3600</v>
      </c>
      <c r="AV36" s="23">
        <f t="shared" si="248"/>
        <v>702086</v>
      </c>
      <c r="AW36" s="23">
        <f t="shared" si="248"/>
        <v>3664</v>
      </c>
      <c r="AX36" s="23">
        <f t="shared" si="248"/>
        <v>0</v>
      </c>
      <c r="AY36" s="23">
        <f t="shared" si="248"/>
        <v>0</v>
      </c>
      <c r="AZ36" s="23">
        <f t="shared" si="248"/>
        <v>0</v>
      </c>
      <c r="BA36" s="23">
        <f t="shared" si="248"/>
        <v>6331.9</v>
      </c>
      <c r="BB36" s="23">
        <f t="shared" si="248"/>
        <v>488882</v>
      </c>
      <c r="BC36" s="23">
        <f t="shared" si="248"/>
        <v>322.5</v>
      </c>
      <c r="BD36" s="23">
        <f t="shared" si="248"/>
        <v>0</v>
      </c>
      <c r="BE36" s="23">
        <f t="shared" si="248"/>
        <v>0</v>
      </c>
      <c r="BF36" s="23">
        <f t="shared" si="248"/>
        <v>0</v>
      </c>
      <c r="BG36" s="23">
        <f t="shared" si="248"/>
        <v>1764</v>
      </c>
      <c r="BH36" s="23">
        <f t="shared" si="248"/>
        <v>0</v>
      </c>
      <c r="BI36" s="23">
        <f t="shared" si="248"/>
        <v>0</v>
      </c>
      <c r="BJ36" s="23">
        <f t="shared" si="248"/>
        <v>200</v>
      </c>
      <c r="BK36" s="23">
        <f t="shared" si="248"/>
        <v>858.5</v>
      </c>
      <c r="BL36" s="23">
        <f t="shared" si="248"/>
        <v>300</v>
      </c>
      <c r="BM36" s="23">
        <f t="shared" si="248"/>
        <v>0</v>
      </c>
      <c r="BN36" s="23">
        <f t="shared" si="248"/>
        <v>9600</v>
      </c>
      <c r="BO36" s="23">
        <f t="shared" si="248"/>
        <v>0</v>
      </c>
      <c r="BP36" s="23">
        <f t="shared" ref="BP36:DZ36" si="249">+BP37+BP38+BP39+BP40+BP41+BP42</f>
        <v>0</v>
      </c>
      <c r="BQ36" s="23">
        <f t="shared" si="249"/>
        <v>1207.2</v>
      </c>
      <c r="BR36" s="23">
        <f t="shared" si="249"/>
        <v>0</v>
      </c>
      <c r="BS36" s="23">
        <f t="shared" si="249"/>
        <v>109269.1</v>
      </c>
      <c r="BT36" s="23">
        <f t="shared" si="249"/>
        <v>0</v>
      </c>
      <c r="BU36" s="23">
        <f t="shared" si="249"/>
        <v>190</v>
      </c>
      <c r="BV36" s="23">
        <f t="shared" si="249"/>
        <v>889</v>
      </c>
      <c r="BW36" s="23">
        <f t="shared" si="249"/>
        <v>16587.899999999998</v>
      </c>
      <c r="BX36" s="23">
        <f t="shared" si="249"/>
        <v>0</v>
      </c>
      <c r="BY36" s="23">
        <f t="shared" si="249"/>
        <v>5064.5</v>
      </c>
      <c r="BZ36" s="23">
        <f t="shared" si="249"/>
        <v>0</v>
      </c>
      <c r="CA36" s="23">
        <f t="shared" si="249"/>
        <v>0</v>
      </c>
      <c r="CB36" s="23">
        <f t="shared" si="249"/>
        <v>0</v>
      </c>
      <c r="CC36" s="23">
        <f t="shared" si="249"/>
        <v>17186.8</v>
      </c>
      <c r="CD36" s="23">
        <f t="shared" si="249"/>
        <v>0</v>
      </c>
      <c r="CE36" s="23">
        <f t="shared" si="249"/>
        <v>26318.899999999998</v>
      </c>
      <c r="CF36" s="23">
        <f t="shared" si="249"/>
        <v>3468</v>
      </c>
      <c r="CG36" s="23">
        <f t="shared" si="249"/>
        <v>1750</v>
      </c>
      <c r="CH36" s="23">
        <f t="shared" si="249"/>
        <v>9026.2999999999993</v>
      </c>
      <c r="CI36" s="23">
        <f t="shared" si="249"/>
        <v>800</v>
      </c>
      <c r="CJ36" s="23">
        <f t="shared" si="249"/>
        <v>1996.1</v>
      </c>
      <c r="CK36" s="23">
        <f t="shared" si="249"/>
        <v>1562.5</v>
      </c>
      <c r="CL36" s="23">
        <f t="shared" si="249"/>
        <v>5825.5</v>
      </c>
      <c r="CM36" s="23">
        <f t="shared" si="249"/>
        <v>0</v>
      </c>
      <c r="CN36" s="23">
        <f t="shared" si="249"/>
        <v>103</v>
      </c>
      <c r="CO36" s="23">
        <f t="shared" si="249"/>
        <v>3679.7</v>
      </c>
      <c r="CP36" s="23">
        <f t="shared" si="249"/>
        <v>0</v>
      </c>
      <c r="CQ36" s="23">
        <f t="shared" si="249"/>
        <v>0</v>
      </c>
      <c r="CR36" s="23">
        <f t="shared" si="249"/>
        <v>159239.67999999999</v>
      </c>
      <c r="CS36" s="23">
        <f t="shared" si="249"/>
        <v>320</v>
      </c>
      <c r="CT36" s="23">
        <f t="shared" si="249"/>
        <v>13343.9</v>
      </c>
      <c r="CU36" s="23">
        <f t="shared" si="249"/>
        <v>15640</v>
      </c>
      <c r="CV36" s="23">
        <f t="shared" si="249"/>
        <v>129774.2</v>
      </c>
      <c r="CW36" s="23">
        <f t="shared" si="249"/>
        <v>440</v>
      </c>
      <c r="CX36" s="23">
        <f t="shared" si="249"/>
        <v>5679.4</v>
      </c>
      <c r="CY36" s="23">
        <f t="shared" si="249"/>
        <v>5404</v>
      </c>
      <c r="CZ36" s="23">
        <f t="shared" si="249"/>
        <v>0</v>
      </c>
      <c r="DA36" s="23">
        <f t="shared" si="249"/>
        <v>2000</v>
      </c>
      <c r="DB36" s="23">
        <f t="shared" si="249"/>
        <v>1638</v>
      </c>
      <c r="DC36" s="23">
        <f t="shared" si="249"/>
        <v>0</v>
      </c>
      <c r="DD36" s="23">
        <f t="shared" si="249"/>
        <v>25083</v>
      </c>
      <c r="DE36" s="23">
        <f t="shared" si="249"/>
        <v>0</v>
      </c>
      <c r="DF36" s="23">
        <f t="shared" si="249"/>
        <v>770</v>
      </c>
      <c r="DG36" s="23">
        <f t="shared" si="249"/>
        <v>24000</v>
      </c>
      <c r="DH36" s="23">
        <f t="shared" si="249"/>
        <v>36902</v>
      </c>
      <c r="DI36" s="23">
        <f t="shared" si="249"/>
        <v>17885</v>
      </c>
      <c r="DJ36" s="23">
        <f t="shared" si="249"/>
        <v>9183379.4000000004</v>
      </c>
      <c r="DK36" s="23">
        <f t="shared" si="249"/>
        <v>1290</v>
      </c>
      <c r="DL36" s="23">
        <f t="shared" si="249"/>
        <v>2462.1999999999998</v>
      </c>
      <c r="DM36" s="23">
        <f t="shared" si="249"/>
        <v>0</v>
      </c>
      <c r="DN36" s="23">
        <f t="shared" si="249"/>
        <v>0</v>
      </c>
      <c r="DO36" s="23">
        <f t="shared" si="249"/>
        <v>9823.5</v>
      </c>
      <c r="DP36" s="23">
        <f t="shared" si="249"/>
        <v>0</v>
      </c>
      <c r="DQ36" s="23">
        <f t="shared" si="249"/>
        <v>11750.5</v>
      </c>
      <c r="DR36" s="23">
        <f t="shared" si="249"/>
        <v>15312</v>
      </c>
      <c r="DS36" s="23">
        <f t="shared" si="249"/>
        <v>9344.5</v>
      </c>
      <c r="DT36" s="23">
        <f t="shared" si="249"/>
        <v>94549.6</v>
      </c>
      <c r="DU36" s="23">
        <f t="shared" si="249"/>
        <v>0</v>
      </c>
      <c r="DV36" s="23">
        <f t="shared" si="249"/>
        <v>189980.39999999997</v>
      </c>
      <c r="DW36" s="23">
        <f t="shared" si="249"/>
        <v>27142.880000000001</v>
      </c>
      <c r="DX36" s="23">
        <f t="shared" si="249"/>
        <v>1760</v>
      </c>
      <c r="DY36" s="23">
        <f t="shared" si="249"/>
        <v>0</v>
      </c>
      <c r="DZ36" s="23">
        <f t="shared" si="249"/>
        <v>889</v>
      </c>
      <c r="EA36" s="23">
        <f t="shared" ref="EA36:GK36" si="250">+EA37+EA38+EA39+EA40+EA41+EA42</f>
        <v>1261.4000000000001</v>
      </c>
      <c r="EB36" s="23">
        <f t="shared" si="250"/>
        <v>0</v>
      </c>
      <c r="EC36" s="23">
        <f t="shared" si="250"/>
        <v>0</v>
      </c>
      <c r="ED36" s="23">
        <f t="shared" si="250"/>
        <v>42534.299999999996</v>
      </c>
      <c r="EE36" s="23">
        <f t="shared" si="250"/>
        <v>1475</v>
      </c>
      <c r="EF36" s="23">
        <f t="shared" si="250"/>
        <v>4108.3999999999996</v>
      </c>
      <c r="EG36" s="23">
        <f t="shared" si="250"/>
        <v>33359.699999999997</v>
      </c>
      <c r="EH36" s="23">
        <f t="shared" si="250"/>
        <v>16411.400000000001</v>
      </c>
      <c r="EI36" s="23">
        <f t="shared" si="250"/>
        <v>11500</v>
      </c>
      <c r="EJ36" s="23">
        <f t="shared" si="250"/>
        <v>0</v>
      </c>
      <c r="EK36" s="23">
        <f t="shared" si="250"/>
        <v>6288.4</v>
      </c>
      <c r="EL36" s="23">
        <f t="shared" si="250"/>
        <v>3395</v>
      </c>
      <c r="EM36" s="23">
        <f t="shared" si="250"/>
        <v>1851.6</v>
      </c>
      <c r="EN36" s="23">
        <f t="shared" si="250"/>
        <v>21000</v>
      </c>
      <c r="EO36" s="23">
        <f t="shared" si="250"/>
        <v>14317</v>
      </c>
      <c r="EP36" s="23">
        <f t="shared" si="250"/>
        <v>0</v>
      </c>
      <c r="EQ36" s="23">
        <f t="shared" si="250"/>
        <v>424</v>
      </c>
      <c r="ER36" s="23">
        <f t="shared" si="250"/>
        <v>0</v>
      </c>
      <c r="ES36" s="23">
        <f t="shared" si="250"/>
        <v>14000</v>
      </c>
      <c r="ET36" s="23">
        <f t="shared" si="250"/>
        <v>0</v>
      </c>
      <c r="EU36" s="23">
        <f t="shared" si="250"/>
        <v>5782.5</v>
      </c>
      <c r="EV36" s="23">
        <f t="shared" si="250"/>
        <v>5926.8</v>
      </c>
      <c r="EW36" s="23">
        <f t="shared" si="250"/>
        <v>8840</v>
      </c>
      <c r="EX36" s="23">
        <f t="shared" si="250"/>
        <v>151515.5</v>
      </c>
      <c r="EY36" s="23">
        <f t="shared" si="250"/>
        <v>9739.5999999999985</v>
      </c>
      <c r="EZ36" s="23">
        <f t="shared" si="250"/>
        <v>983</v>
      </c>
      <c r="FA36" s="23">
        <f t="shared" si="250"/>
        <v>336</v>
      </c>
      <c r="FB36" s="23">
        <f t="shared" si="250"/>
        <v>23775.1</v>
      </c>
      <c r="FC36" s="23">
        <f t="shared" si="250"/>
        <v>206736.5</v>
      </c>
      <c r="FD36" s="23">
        <f t="shared" si="250"/>
        <v>11897.7</v>
      </c>
      <c r="FE36" s="23">
        <f t="shared" si="250"/>
        <v>11886.7</v>
      </c>
      <c r="FF36" s="23">
        <f t="shared" si="250"/>
        <v>265</v>
      </c>
      <c r="FG36" s="23">
        <f t="shared" si="250"/>
        <v>11664.6</v>
      </c>
      <c r="FH36" s="23">
        <f t="shared" si="250"/>
        <v>12000</v>
      </c>
      <c r="FI36" s="23">
        <f t="shared" si="250"/>
        <v>74517.399999999994</v>
      </c>
      <c r="FJ36" s="23">
        <f t="shared" si="250"/>
        <v>160055.29999999999</v>
      </c>
      <c r="FK36" s="23">
        <f t="shared" si="250"/>
        <v>201023.4</v>
      </c>
      <c r="FL36" s="23">
        <f t="shared" si="250"/>
        <v>64675.199999999997</v>
      </c>
      <c r="FM36" s="23">
        <f t="shared" si="250"/>
        <v>0</v>
      </c>
      <c r="FN36" s="23">
        <f t="shared" si="250"/>
        <v>265547</v>
      </c>
      <c r="FO36" s="23">
        <f t="shared" si="250"/>
        <v>51000</v>
      </c>
      <c r="FP36" s="23">
        <f t="shared" si="250"/>
        <v>53580</v>
      </c>
      <c r="FQ36" s="23">
        <f t="shared" si="250"/>
        <v>602.79999999999995</v>
      </c>
      <c r="FR36" s="23">
        <f t="shared" si="250"/>
        <v>0</v>
      </c>
      <c r="FS36" s="23">
        <f t="shared" si="250"/>
        <v>0</v>
      </c>
      <c r="FT36" s="23">
        <f t="shared" si="250"/>
        <v>6666.2999999999993</v>
      </c>
      <c r="FU36" s="23">
        <f t="shared" si="250"/>
        <v>13071621.5</v>
      </c>
      <c r="FV36" s="23">
        <f t="shared" si="250"/>
        <v>0</v>
      </c>
      <c r="FW36" s="23">
        <f t="shared" si="250"/>
        <v>226566</v>
      </c>
      <c r="FX36" s="23">
        <f t="shared" si="250"/>
        <v>12184.1</v>
      </c>
      <c r="FY36" s="23">
        <f t="shared" si="250"/>
        <v>24460.6</v>
      </c>
      <c r="FZ36" s="23">
        <f t="shared" si="250"/>
        <v>1855.5</v>
      </c>
      <c r="GA36" s="23">
        <f t="shared" si="250"/>
        <v>468.9</v>
      </c>
      <c r="GB36" s="23">
        <f t="shared" si="250"/>
        <v>932.8</v>
      </c>
      <c r="GC36" s="23">
        <f t="shared" si="250"/>
        <v>0</v>
      </c>
      <c r="GD36" s="23">
        <f t="shared" si="250"/>
        <v>0</v>
      </c>
      <c r="GE36" s="23">
        <f t="shared" si="250"/>
        <v>0</v>
      </c>
      <c r="GF36" s="23">
        <f t="shared" si="250"/>
        <v>1700</v>
      </c>
      <c r="GG36" s="23">
        <f t="shared" si="250"/>
        <v>0</v>
      </c>
      <c r="GH36" s="23">
        <f t="shared" si="250"/>
        <v>280</v>
      </c>
      <c r="GI36" s="23">
        <f t="shared" si="250"/>
        <v>5927.04</v>
      </c>
      <c r="GJ36" s="23">
        <f t="shared" si="250"/>
        <v>0</v>
      </c>
      <c r="GK36" s="23">
        <f t="shared" si="250"/>
        <v>600</v>
      </c>
      <c r="GL36" s="23">
        <f t="shared" ref="GL36:IW36" si="251">+GL37+GL38+GL39+GL40+GL41+GL42</f>
        <v>0</v>
      </c>
      <c r="GM36" s="23">
        <f t="shared" si="251"/>
        <v>0</v>
      </c>
      <c r="GN36" s="23">
        <f t="shared" si="251"/>
        <v>0</v>
      </c>
      <c r="GO36" s="23">
        <f t="shared" si="251"/>
        <v>140.80000000000001</v>
      </c>
      <c r="GP36" s="23">
        <f t="shared" si="251"/>
        <v>3638</v>
      </c>
      <c r="GQ36" s="23">
        <f t="shared" si="251"/>
        <v>0</v>
      </c>
      <c r="GR36" s="23">
        <f t="shared" si="251"/>
        <v>10838.9</v>
      </c>
      <c r="GS36" s="23">
        <f t="shared" si="251"/>
        <v>1600.4</v>
      </c>
      <c r="GT36" s="23">
        <f t="shared" si="251"/>
        <v>0</v>
      </c>
      <c r="GU36" s="23">
        <f t="shared" si="251"/>
        <v>0</v>
      </c>
      <c r="GV36" s="23">
        <f t="shared" si="251"/>
        <v>616</v>
      </c>
      <c r="GW36" s="23">
        <f t="shared" si="251"/>
        <v>0</v>
      </c>
      <c r="GX36" s="23">
        <f t="shared" si="251"/>
        <v>0</v>
      </c>
      <c r="GY36" s="23">
        <f t="shared" si="251"/>
        <v>0</v>
      </c>
      <c r="GZ36" s="23">
        <f t="shared" si="251"/>
        <v>240</v>
      </c>
      <c r="HA36" s="23">
        <f t="shared" si="251"/>
        <v>0</v>
      </c>
      <c r="HB36" s="23">
        <f t="shared" si="251"/>
        <v>13.4</v>
      </c>
      <c r="HC36" s="23">
        <f t="shared" si="251"/>
        <v>0</v>
      </c>
      <c r="HD36" s="23">
        <f t="shared" si="251"/>
        <v>360</v>
      </c>
      <c r="HE36" s="23">
        <f t="shared" si="251"/>
        <v>0</v>
      </c>
      <c r="HF36" s="23">
        <f t="shared" si="251"/>
        <v>2535</v>
      </c>
      <c r="HG36" s="23">
        <f t="shared" si="251"/>
        <v>0</v>
      </c>
      <c r="HH36" s="23">
        <f t="shared" si="251"/>
        <v>1200</v>
      </c>
      <c r="HI36" s="23">
        <f t="shared" si="251"/>
        <v>0</v>
      </c>
      <c r="HJ36" s="23">
        <f t="shared" si="251"/>
        <v>0</v>
      </c>
      <c r="HK36" s="23">
        <f t="shared" si="251"/>
        <v>5210</v>
      </c>
      <c r="HL36" s="23">
        <f t="shared" si="251"/>
        <v>780</v>
      </c>
      <c r="HM36" s="23">
        <f t="shared" si="251"/>
        <v>0</v>
      </c>
      <c r="HN36" s="23">
        <f t="shared" si="251"/>
        <v>332</v>
      </c>
      <c r="HO36" s="23">
        <f t="shared" si="251"/>
        <v>0</v>
      </c>
      <c r="HP36" s="23">
        <f t="shared" si="251"/>
        <v>1599</v>
      </c>
      <c r="HQ36" s="23">
        <f t="shared" si="251"/>
        <v>443</v>
      </c>
      <c r="HR36" s="23">
        <f t="shared" si="251"/>
        <v>0</v>
      </c>
      <c r="HS36" s="23">
        <f t="shared" si="251"/>
        <v>0</v>
      </c>
      <c r="HT36" s="23">
        <f t="shared" si="251"/>
        <v>0</v>
      </c>
      <c r="HU36" s="23">
        <f t="shared" si="251"/>
        <v>530</v>
      </c>
      <c r="HV36" s="23">
        <f t="shared" si="251"/>
        <v>0</v>
      </c>
      <c r="HW36" s="23">
        <f t="shared" si="251"/>
        <v>4330.5</v>
      </c>
      <c r="HX36" s="23">
        <f t="shared" si="251"/>
        <v>18300</v>
      </c>
      <c r="HY36" s="23">
        <f t="shared" si="251"/>
        <v>0</v>
      </c>
      <c r="HZ36" s="23">
        <f t="shared" si="251"/>
        <v>1160.5999999999999</v>
      </c>
      <c r="IA36" s="23">
        <f t="shared" si="251"/>
        <v>0.98</v>
      </c>
      <c r="IB36" s="23">
        <f t="shared" si="251"/>
        <v>0</v>
      </c>
      <c r="IC36" s="23">
        <f t="shared" si="251"/>
        <v>360.05</v>
      </c>
      <c r="ID36" s="23">
        <f t="shared" si="251"/>
        <v>0</v>
      </c>
      <c r="IE36" s="23">
        <f t="shared" si="251"/>
        <v>834</v>
      </c>
      <c r="IF36" s="23">
        <f t="shared" si="251"/>
        <v>7874.8</v>
      </c>
      <c r="IG36" s="23">
        <f t="shared" si="251"/>
        <v>0</v>
      </c>
      <c r="IH36" s="23">
        <f t="shared" si="251"/>
        <v>2736</v>
      </c>
      <c r="II36" s="23">
        <f t="shared" si="251"/>
        <v>624.70000000000005</v>
      </c>
      <c r="IJ36" s="23">
        <f t="shared" si="251"/>
        <v>1050</v>
      </c>
      <c r="IK36" s="23">
        <f t="shared" si="251"/>
        <v>0</v>
      </c>
      <c r="IL36" s="23">
        <f t="shared" si="251"/>
        <v>3712</v>
      </c>
      <c r="IM36" s="23">
        <f t="shared" si="251"/>
        <v>0</v>
      </c>
      <c r="IN36" s="23">
        <f t="shared" si="251"/>
        <v>432</v>
      </c>
      <c r="IO36" s="23">
        <f t="shared" si="251"/>
        <v>0</v>
      </c>
      <c r="IP36" s="23">
        <f t="shared" si="251"/>
        <v>0</v>
      </c>
      <c r="IQ36" s="23">
        <f t="shared" si="251"/>
        <v>984</v>
      </c>
      <c r="IR36" s="23">
        <f t="shared" si="251"/>
        <v>0</v>
      </c>
      <c r="IS36" s="23">
        <f t="shared" si="251"/>
        <v>0</v>
      </c>
      <c r="IT36" s="23">
        <f t="shared" si="251"/>
        <v>0</v>
      </c>
      <c r="IU36" s="23">
        <f t="shared" si="251"/>
        <v>0</v>
      </c>
      <c r="IV36" s="23">
        <f t="shared" si="251"/>
        <v>3000</v>
      </c>
      <c r="IW36" s="23">
        <f t="shared" si="251"/>
        <v>0</v>
      </c>
      <c r="IX36" s="23">
        <f t="shared" ref="IX36:KB36" si="252">+IX37+IX38+IX39+IX40+IX41+IX42</f>
        <v>0</v>
      </c>
      <c r="IY36" s="23">
        <f t="shared" si="252"/>
        <v>0</v>
      </c>
      <c r="IZ36" s="23">
        <f t="shared" si="252"/>
        <v>0</v>
      </c>
      <c r="JA36" s="23">
        <f t="shared" si="252"/>
        <v>5720</v>
      </c>
      <c r="JB36" s="23">
        <f t="shared" si="252"/>
        <v>5186</v>
      </c>
      <c r="JC36" s="23">
        <f t="shared" si="252"/>
        <v>0</v>
      </c>
      <c r="JD36" s="23">
        <f t="shared" si="252"/>
        <v>0</v>
      </c>
      <c r="JE36" s="23">
        <f t="shared" si="252"/>
        <v>2032</v>
      </c>
      <c r="JF36" s="23">
        <f t="shared" si="252"/>
        <v>300</v>
      </c>
      <c r="JG36" s="23">
        <f t="shared" si="252"/>
        <v>521</v>
      </c>
      <c r="JH36" s="23">
        <f t="shared" si="252"/>
        <v>480</v>
      </c>
      <c r="JI36" s="23">
        <f t="shared" si="252"/>
        <v>315.2</v>
      </c>
      <c r="JJ36" s="23">
        <f t="shared" si="252"/>
        <v>620</v>
      </c>
      <c r="JK36" s="23">
        <f t="shared" si="252"/>
        <v>45.7</v>
      </c>
      <c r="JL36" s="23">
        <f t="shared" si="252"/>
        <v>60</v>
      </c>
      <c r="JM36" s="23">
        <f t="shared" si="252"/>
        <v>0</v>
      </c>
      <c r="JN36" s="23">
        <f t="shared" si="252"/>
        <v>0</v>
      </c>
      <c r="JO36" s="23">
        <f t="shared" si="252"/>
        <v>0</v>
      </c>
      <c r="JP36" s="23">
        <f t="shared" si="252"/>
        <v>0</v>
      </c>
      <c r="JQ36" s="23">
        <f t="shared" si="252"/>
        <v>850</v>
      </c>
      <c r="JR36" s="23">
        <f t="shared" si="252"/>
        <v>0</v>
      </c>
      <c r="JS36" s="23">
        <f t="shared" si="252"/>
        <v>0</v>
      </c>
      <c r="JT36" s="23">
        <f t="shared" si="252"/>
        <v>0</v>
      </c>
      <c r="JU36" s="23">
        <f t="shared" si="252"/>
        <v>0</v>
      </c>
      <c r="JV36" s="23">
        <f t="shared" si="252"/>
        <v>0</v>
      </c>
      <c r="JW36" s="23">
        <f t="shared" si="252"/>
        <v>0</v>
      </c>
      <c r="JX36" s="23">
        <f t="shared" si="252"/>
        <v>720</v>
      </c>
      <c r="JY36" s="23">
        <f t="shared" si="252"/>
        <v>0</v>
      </c>
      <c r="JZ36" s="23">
        <f t="shared" si="252"/>
        <v>0</v>
      </c>
      <c r="KA36" s="23">
        <f t="shared" si="252"/>
        <v>26738</v>
      </c>
      <c r="KB36" s="23">
        <f t="shared" si="252"/>
        <v>0</v>
      </c>
      <c r="KC36" s="23">
        <f t="shared" ref="KC36" si="253">+KC37+KC38+KC39+KC40+KC41+KC42</f>
        <v>0</v>
      </c>
    </row>
    <row r="37" spans="1:289" ht="12.75" thickBot="1" x14ac:dyDescent="0.25">
      <c r="A37" s="57" t="s">
        <v>53</v>
      </c>
      <c r="B37" s="58"/>
      <c r="C37" s="25">
        <v>4832</v>
      </c>
      <c r="D37" s="25">
        <v>2000</v>
      </c>
      <c r="E37" s="25">
        <v>1892.8</v>
      </c>
      <c r="F37" s="25">
        <v>13000</v>
      </c>
      <c r="G37" s="25"/>
      <c r="H37" s="25">
        <v>2752</v>
      </c>
      <c r="I37" s="25">
        <v>800</v>
      </c>
      <c r="J37" s="25"/>
      <c r="K37" s="25"/>
      <c r="L37" s="25">
        <v>688</v>
      </c>
      <c r="M37" s="25">
        <v>800</v>
      </c>
      <c r="N37" s="26"/>
      <c r="O37" s="26"/>
      <c r="P37" s="26"/>
      <c r="Q37" s="26"/>
      <c r="R37" s="26">
        <v>4727.6000000000004</v>
      </c>
      <c r="S37" s="26">
        <v>128</v>
      </c>
      <c r="T37" s="26">
        <v>2288</v>
      </c>
      <c r="U37" s="26">
        <v>500</v>
      </c>
      <c r="V37" s="25"/>
      <c r="W37" s="25">
        <v>13357.8</v>
      </c>
      <c r="X37" s="25">
        <v>0.5</v>
      </c>
      <c r="Y37" s="25">
        <v>100</v>
      </c>
      <c r="Z37" s="25"/>
      <c r="AA37" s="25">
        <v>2072</v>
      </c>
      <c r="AB37" s="25">
        <v>253600</v>
      </c>
      <c r="AC37" s="25">
        <v>3242</v>
      </c>
      <c r="AD37" s="26">
        <v>524.20000000000005</v>
      </c>
      <c r="AE37" s="26">
        <v>2480</v>
      </c>
      <c r="AF37" s="26">
        <v>5227.1000000000004</v>
      </c>
      <c r="AG37" s="26"/>
      <c r="AH37" s="26"/>
      <c r="AI37" s="26"/>
      <c r="AJ37" s="26"/>
      <c r="AK37" s="26"/>
      <c r="AL37" s="26">
        <v>28533.599999999999</v>
      </c>
      <c r="AM37" s="26"/>
      <c r="AN37" s="26">
        <v>14695.6</v>
      </c>
      <c r="AO37" s="26"/>
      <c r="AP37" s="26"/>
      <c r="AQ37" s="26">
        <v>880</v>
      </c>
      <c r="AR37" s="26"/>
      <c r="AS37" s="26"/>
      <c r="AT37" s="26">
        <v>13500</v>
      </c>
      <c r="AU37" s="26">
        <v>1300</v>
      </c>
      <c r="AV37" s="26">
        <v>77122.899999999994</v>
      </c>
      <c r="AW37" s="26">
        <v>3664</v>
      </c>
      <c r="AX37" s="26"/>
      <c r="AY37" s="26"/>
      <c r="AZ37" s="26"/>
      <c r="BA37" s="26">
        <v>1824</v>
      </c>
      <c r="BB37" s="26">
        <v>461.2</v>
      </c>
      <c r="BC37" s="26"/>
      <c r="BD37" s="26"/>
      <c r="BE37" s="26"/>
      <c r="BF37" s="26"/>
      <c r="BG37" s="26"/>
      <c r="BH37" s="26"/>
      <c r="BI37" s="26"/>
      <c r="BJ37" s="26"/>
      <c r="BK37" s="26"/>
      <c r="BL37" s="26"/>
      <c r="BM37" s="26"/>
      <c r="BN37" s="26">
        <v>9600</v>
      </c>
      <c r="BO37" s="26"/>
      <c r="BP37" s="26"/>
      <c r="BQ37" s="26">
        <v>400</v>
      </c>
      <c r="BR37" s="26"/>
      <c r="BS37" s="26">
        <v>54936.5</v>
      </c>
      <c r="BT37" s="26"/>
      <c r="BU37" s="26"/>
      <c r="BV37" s="26">
        <v>889</v>
      </c>
      <c r="BW37" s="26">
        <v>15142.3</v>
      </c>
      <c r="BX37" s="26"/>
      <c r="BY37" s="26">
        <v>3564.5</v>
      </c>
      <c r="BZ37" s="26"/>
      <c r="CA37" s="26"/>
      <c r="CB37" s="26"/>
      <c r="CC37" s="26">
        <v>3238.4</v>
      </c>
      <c r="CD37" s="26"/>
      <c r="CE37" s="26">
        <v>4634.3</v>
      </c>
      <c r="CF37" s="26">
        <v>944</v>
      </c>
      <c r="CG37" s="26">
        <v>1750</v>
      </c>
      <c r="CH37" s="26">
        <v>2545.6</v>
      </c>
      <c r="CI37" s="26">
        <v>800</v>
      </c>
      <c r="CJ37" s="26"/>
      <c r="CK37" s="26">
        <v>550</v>
      </c>
      <c r="CL37" s="26">
        <v>1192</v>
      </c>
      <c r="CM37" s="26"/>
      <c r="CN37" s="26"/>
      <c r="CO37" s="26">
        <v>1704.15</v>
      </c>
      <c r="CP37" s="26"/>
      <c r="CQ37" s="26"/>
      <c r="CR37" s="26">
        <v>26803.68</v>
      </c>
      <c r="CS37" s="26">
        <v>320</v>
      </c>
      <c r="CT37" s="26">
        <v>13343.9</v>
      </c>
      <c r="CU37" s="26">
        <v>15640</v>
      </c>
      <c r="CV37" s="26">
        <v>32597.200000000001</v>
      </c>
      <c r="CW37" s="26">
        <v>10</v>
      </c>
      <c r="CX37" s="26">
        <v>2872</v>
      </c>
      <c r="CY37" s="26">
        <v>5404</v>
      </c>
      <c r="CZ37" s="26"/>
      <c r="DA37" s="26">
        <v>1000</v>
      </c>
      <c r="DB37" s="26">
        <v>1488</v>
      </c>
      <c r="DC37" s="26"/>
      <c r="DD37" s="26">
        <v>5538</v>
      </c>
      <c r="DE37" s="26"/>
      <c r="DF37" s="26">
        <v>770</v>
      </c>
      <c r="DG37" s="26">
        <v>15000</v>
      </c>
      <c r="DH37" s="26">
        <v>872</v>
      </c>
      <c r="DI37" s="26"/>
      <c r="DJ37" s="26">
        <v>1414907.6</v>
      </c>
      <c r="DK37" s="26">
        <v>840</v>
      </c>
      <c r="DL37" s="26">
        <v>2462.1999999999998</v>
      </c>
      <c r="DM37" s="26"/>
      <c r="DN37" s="26"/>
      <c r="DO37" s="26">
        <v>4544</v>
      </c>
      <c r="DP37" s="26"/>
      <c r="DQ37" s="26">
        <v>9289.6</v>
      </c>
      <c r="DR37" s="26">
        <v>14000</v>
      </c>
      <c r="DS37" s="26">
        <v>8496</v>
      </c>
      <c r="DT37" s="26">
        <v>10000</v>
      </c>
      <c r="DU37" s="26"/>
      <c r="DV37" s="26">
        <v>121161.4</v>
      </c>
      <c r="DW37" s="26">
        <v>23714.880000000001</v>
      </c>
      <c r="DX37" s="26">
        <v>1760</v>
      </c>
      <c r="DY37" s="26"/>
      <c r="DZ37" s="26">
        <v>889</v>
      </c>
      <c r="EA37" s="26">
        <v>1261.4000000000001</v>
      </c>
      <c r="EB37" s="26"/>
      <c r="EC37" s="26"/>
      <c r="ED37" s="26">
        <v>18033.599999999999</v>
      </c>
      <c r="EE37" s="26">
        <v>625</v>
      </c>
      <c r="EF37" s="26">
        <v>3840</v>
      </c>
      <c r="EG37" s="26">
        <v>11020.8</v>
      </c>
      <c r="EH37" s="26">
        <v>2076.8000000000002</v>
      </c>
      <c r="EI37" s="26">
        <v>9500</v>
      </c>
      <c r="EJ37" s="26"/>
      <c r="EK37" s="26">
        <v>5520</v>
      </c>
      <c r="EL37" s="26">
        <v>895</v>
      </c>
      <c r="EM37" s="26">
        <v>1811.6</v>
      </c>
      <c r="EN37" s="26">
        <v>18000</v>
      </c>
      <c r="EO37" s="26">
        <v>7967</v>
      </c>
      <c r="EP37" s="26"/>
      <c r="EQ37" s="26">
        <v>424</v>
      </c>
      <c r="ER37" s="26"/>
      <c r="ES37" s="26">
        <v>2000</v>
      </c>
      <c r="ET37" s="26"/>
      <c r="EU37" s="26">
        <v>2400</v>
      </c>
      <c r="EV37" s="26">
        <v>5866.8</v>
      </c>
      <c r="EW37" s="26">
        <v>5780</v>
      </c>
      <c r="EX37" s="26">
        <v>151067.29999999999</v>
      </c>
      <c r="EY37" s="26">
        <v>5299.2</v>
      </c>
      <c r="EZ37" s="26">
        <v>683</v>
      </c>
      <c r="FA37" s="26"/>
      <c r="FB37" s="26">
        <v>2173</v>
      </c>
      <c r="FC37" s="26">
        <v>4833.5</v>
      </c>
      <c r="FD37" s="26">
        <v>4704</v>
      </c>
      <c r="FE37" s="26">
        <v>5321.1</v>
      </c>
      <c r="FF37" s="26">
        <v>140</v>
      </c>
      <c r="FG37" s="26">
        <v>8613.6</v>
      </c>
      <c r="FH37" s="26"/>
      <c r="FI37" s="26">
        <v>38772.199999999997</v>
      </c>
      <c r="FJ37" s="26">
        <v>1753.8</v>
      </c>
      <c r="FK37" s="26">
        <v>818.8</v>
      </c>
      <c r="FL37" s="26">
        <v>6105</v>
      </c>
      <c r="FM37" s="26"/>
      <c r="FN37" s="26">
        <v>14547</v>
      </c>
      <c r="FO37" s="26">
        <v>50800</v>
      </c>
      <c r="FP37" s="26">
        <v>42845.9</v>
      </c>
      <c r="FQ37" s="26">
        <v>602.79999999999995</v>
      </c>
      <c r="FR37" s="26"/>
      <c r="FS37" s="26"/>
      <c r="FT37" s="26">
        <v>3795.1</v>
      </c>
      <c r="FU37" s="26">
        <v>9793044.1999999993</v>
      </c>
      <c r="FV37" s="26"/>
      <c r="FW37" s="26">
        <v>226566</v>
      </c>
      <c r="FX37" s="26">
        <v>4266</v>
      </c>
      <c r="FY37" s="26">
        <v>23620.799999999999</v>
      </c>
      <c r="FZ37" s="26">
        <v>855.5</v>
      </c>
      <c r="GA37" s="26"/>
      <c r="GB37" s="26">
        <v>640</v>
      </c>
      <c r="GC37" s="26"/>
      <c r="GD37" s="26"/>
      <c r="GE37" s="26"/>
      <c r="GF37" s="26">
        <v>1700</v>
      </c>
      <c r="GG37" s="26"/>
      <c r="GH37" s="26"/>
      <c r="GI37" s="26">
        <v>5927.04</v>
      </c>
      <c r="GJ37" s="26"/>
      <c r="GK37" s="26"/>
      <c r="GL37" s="26"/>
      <c r="GM37" s="26"/>
      <c r="GN37" s="26"/>
      <c r="GO37" s="26">
        <v>140.80000000000001</v>
      </c>
      <c r="GP37" s="26">
        <v>2400</v>
      </c>
      <c r="GQ37" s="26"/>
      <c r="GR37" s="26">
        <v>1049.4000000000001</v>
      </c>
      <c r="GS37" s="26">
        <v>144</v>
      </c>
      <c r="GT37" s="26"/>
      <c r="GU37" s="26"/>
      <c r="GV37" s="26">
        <v>616</v>
      </c>
      <c r="GW37" s="26"/>
      <c r="GX37" s="26"/>
      <c r="GY37" s="26"/>
      <c r="GZ37" s="26">
        <v>240</v>
      </c>
      <c r="HA37" s="26"/>
      <c r="HB37" s="26">
        <v>8</v>
      </c>
      <c r="HC37" s="26"/>
      <c r="HD37" s="26"/>
      <c r="HE37" s="26"/>
      <c r="HF37" s="26">
        <v>1300</v>
      </c>
      <c r="HG37" s="26"/>
      <c r="HH37" s="26">
        <v>1200</v>
      </c>
      <c r="HI37" s="26"/>
      <c r="HJ37" s="26"/>
      <c r="HK37" s="26">
        <v>5200</v>
      </c>
      <c r="HL37" s="26">
        <v>380</v>
      </c>
      <c r="HM37" s="26"/>
      <c r="HN37" s="26"/>
      <c r="HO37" s="26"/>
      <c r="HP37" s="26">
        <v>1599</v>
      </c>
      <c r="HQ37" s="26">
        <v>373</v>
      </c>
      <c r="HR37" s="26"/>
      <c r="HS37" s="26"/>
      <c r="HT37" s="26"/>
      <c r="HU37" s="26">
        <v>330</v>
      </c>
      <c r="HV37" s="26"/>
      <c r="HW37" s="26">
        <v>1600</v>
      </c>
      <c r="HX37" s="26">
        <v>13600</v>
      </c>
      <c r="HY37" s="26"/>
      <c r="HZ37" s="26">
        <v>599</v>
      </c>
      <c r="IA37" s="26">
        <v>0.95499999999999996</v>
      </c>
      <c r="IB37" s="26"/>
      <c r="IC37" s="26">
        <v>360.05</v>
      </c>
      <c r="ID37" s="26"/>
      <c r="IE37" s="26">
        <v>312</v>
      </c>
      <c r="IF37" s="26">
        <v>7874.8</v>
      </c>
      <c r="IG37" s="26"/>
      <c r="IH37" s="26">
        <v>2736</v>
      </c>
      <c r="II37" s="26">
        <v>150</v>
      </c>
      <c r="IJ37" s="26"/>
      <c r="IK37" s="26"/>
      <c r="IL37" s="26">
        <v>3712</v>
      </c>
      <c r="IM37" s="26"/>
      <c r="IN37" s="26">
        <v>432</v>
      </c>
      <c r="IO37" s="26"/>
      <c r="IP37" s="26"/>
      <c r="IQ37" s="26">
        <v>384</v>
      </c>
      <c r="IR37" s="26"/>
      <c r="IS37" s="26"/>
      <c r="IT37" s="26"/>
      <c r="IU37" s="26"/>
      <c r="IV37" s="26"/>
      <c r="IW37" s="26"/>
      <c r="IX37" s="26"/>
      <c r="IY37" s="26"/>
      <c r="IZ37" s="26"/>
      <c r="JA37" s="26">
        <v>5720</v>
      </c>
      <c r="JB37" s="26">
        <v>1520</v>
      </c>
      <c r="JC37" s="26"/>
      <c r="JD37" s="26"/>
      <c r="JE37" s="26">
        <v>2032</v>
      </c>
      <c r="JF37" s="26"/>
      <c r="JG37" s="26">
        <v>521</v>
      </c>
      <c r="JH37" s="26">
        <v>480</v>
      </c>
      <c r="JI37" s="26">
        <v>201.4</v>
      </c>
      <c r="JJ37" s="26">
        <v>620</v>
      </c>
      <c r="JK37" s="26">
        <v>15.7</v>
      </c>
      <c r="JL37" s="26">
        <v>60</v>
      </c>
      <c r="JM37" s="26"/>
      <c r="JN37" s="26"/>
      <c r="JO37" s="26"/>
      <c r="JP37" s="26"/>
      <c r="JQ37" s="26">
        <v>850</v>
      </c>
      <c r="JR37" s="26"/>
      <c r="JS37" s="26"/>
      <c r="JT37" s="26"/>
      <c r="JU37" s="26"/>
      <c r="JV37" s="26"/>
      <c r="JW37" s="26"/>
      <c r="JX37" s="26">
        <v>720</v>
      </c>
      <c r="JY37" s="26"/>
      <c r="JZ37" s="26"/>
      <c r="KA37" s="26"/>
      <c r="KB37" s="26"/>
      <c r="KC37" s="26"/>
    </row>
    <row r="38" spans="1:289" ht="12.75" thickBot="1" x14ac:dyDescent="0.25">
      <c r="A38" s="57" t="s">
        <v>312</v>
      </c>
      <c r="B38" s="58"/>
      <c r="C38" s="25">
        <v>2000</v>
      </c>
      <c r="D38" s="25"/>
      <c r="E38" s="25">
        <v>1200</v>
      </c>
      <c r="F38" s="25">
        <v>1000</v>
      </c>
      <c r="G38" s="25"/>
      <c r="H38" s="25">
        <v>1000</v>
      </c>
      <c r="I38" s="25">
        <v>11550</v>
      </c>
      <c r="J38" s="25"/>
      <c r="K38" s="25"/>
      <c r="L38" s="25">
        <v>300</v>
      </c>
      <c r="M38" s="25">
        <v>1574.6</v>
      </c>
      <c r="N38" s="26"/>
      <c r="O38" s="26"/>
      <c r="P38" s="26"/>
      <c r="Q38" s="26">
        <v>19597.3</v>
      </c>
      <c r="R38" s="26"/>
      <c r="S38" s="26">
        <v>750</v>
      </c>
      <c r="T38" s="26">
        <v>3000</v>
      </c>
      <c r="U38" s="26">
        <v>200</v>
      </c>
      <c r="V38" s="25"/>
      <c r="W38" s="25"/>
      <c r="X38" s="25">
        <v>0.2</v>
      </c>
      <c r="Y38" s="25">
        <v>500</v>
      </c>
      <c r="Z38" s="25"/>
      <c r="AA38" s="25">
        <v>28800</v>
      </c>
      <c r="AB38" s="25">
        <v>145000</v>
      </c>
      <c r="AC38" s="25"/>
      <c r="AD38" s="26"/>
      <c r="AE38" s="26"/>
      <c r="AF38" s="26">
        <v>360</v>
      </c>
      <c r="AG38" s="26"/>
      <c r="AH38" s="26"/>
      <c r="AI38" s="26"/>
      <c r="AJ38" s="26"/>
      <c r="AK38" s="26"/>
      <c r="AL38" s="26">
        <v>2400</v>
      </c>
      <c r="AM38" s="26"/>
      <c r="AN38" s="26"/>
      <c r="AO38" s="26"/>
      <c r="AP38" s="26"/>
      <c r="AQ38" s="26">
        <v>1006.75</v>
      </c>
      <c r="AR38" s="26">
        <v>1196.3</v>
      </c>
      <c r="AS38" s="26">
        <v>124.3</v>
      </c>
      <c r="AT38" s="26">
        <v>43.8</v>
      </c>
      <c r="AU38" s="26">
        <v>2300</v>
      </c>
      <c r="AV38" s="26">
        <v>250663.9</v>
      </c>
      <c r="AW38" s="26"/>
      <c r="AX38" s="26"/>
      <c r="AY38" s="26"/>
      <c r="AZ38" s="26"/>
      <c r="BA38" s="26">
        <v>4507.8999999999996</v>
      </c>
      <c r="BB38" s="26">
        <v>4500</v>
      </c>
      <c r="BC38" s="26">
        <v>322.5</v>
      </c>
      <c r="BD38" s="26"/>
      <c r="BE38" s="26"/>
      <c r="BF38" s="26"/>
      <c r="BG38" s="26">
        <v>1764</v>
      </c>
      <c r="BH38" s="26"/>
      <c r="BI38" s="26"/>
      <c r="BJ38" s="26">
        <v>200</v>
      </c>
      <c r="BK38" s="26">
        <v>858.5</v>
      </c>
      <c r="BL38" s="26">
        <v>300</v>
      </c>
      <c r="BM38" s="26"/>
      <c r="BN38" s="26"/>
      <c r="BO38" s="26"/>
      <c r="BP38" s="26"/>
      <c r="BQ38" s="26">
        <v>807.2</v>
      </c>
      <c r="BR38" s="26"/>
      <c r="BS38" s="26">
        <v>51632.6</v>
      </c>
      <c r="BT38" s="26"/>
      <c r="BU38" s="26">
        <v>190</v>
      </c>
      <c r="BV38" s="26"/>
      <c r="BW38" s="26">
        <v>1445.6</v>
      </c>
      <c r="BX38" s="26"/>
      <c r="BY38" s="26">
        <v>1500</v>
      </c>
      <c r="BZ38" s="26"/>
      <c r="CA38" s="26"/>
      <c r="CB38" s="26"/>
      <c r="CC38" s="26">
        <v>13948.4</v>
      </c>
      <c r="CD38" s="26"/>
      <c r="CE38" s="26">
        <v>21684.6</v>
      </c>
      <c r="CF38" s="26">
        <v>2524</v>
      </c>
      <c r="CG38" s="26"/>
      <c r="CH38" s="26">
        <v>6480.7</v>
      </c>
      <c r="CI38" s="26"/>
      <c r="CJ38" s="26">
        <v>1996.1</v>
      </c>
      <c r="CK38" s="26">
        <v>1012.5</v>
      </c>
      <c r="CL38" s="26">
        <v>4633.5</v>
      </c>
      <c r="CM38" s="26"/>
      <c r="CN38" s="26">
        <v>103</v>
      </c>
      <c r="CO38" s="26">
        <v>1975.55</v>
      </c>
      <c r="CP38" s="26"/>
      <c r="CQ38" s="26"/>
      <c r="CR38" s="26">
        <v>16216</v>
      </c>
      <c r="CS38" s="26"/>
      <c r="CT38" s="26"/>
      <c r="CU38" s="26"/>
      <c r="CV38" s="26">
        <v>97177</v>
      </c>
      <c r="CW38" s="26">
        <v>430</v>
      </c>
      <c r="CX38" s="26">
        <v>2807.4</v>
      </c>
      <c r="CY38" s="26"/>
      <c r="CZ38" s="26"/>
      <c r="DA38" s="26">
        <v>1000</v>
      </c>
      <c r="DB38" s="26">
        <v>150</v>
      </c>
      <c r="DC38" s="26"/>
      <c r="DD38" s="26">
        <v>16545</v>
      </c>
      <c r="DE38" s="26"/>
      <c r="DF38" s="26"/>
      <c r="DG38" s="26">
        <v>3000</v>
      </c>
      <c r="DH38" s="26">
        <v>36030</v>
      </c>
      <c r="DI38" s="26">
        <v>132</v>
      </c>
      <c r="DJ38" s="26">
        <v>22507.200000000001</v>
      </c>
      <c r="DK38" s="26">
        <v>450</v>
      </c>
      <c r="DL38" s="26"/>
      <c r="DM38" s="26"/>
      <c r="DN38" s="26"/>
      <c r="DO38" s="26">
        <v>5279.5</v>
      </c>
      <c r="DP38" s="26"/>
      <c r="DQ38" s="26">
        <v>2460.9</v>
      </c>
      <c r="DR38" s="26">
        <v>1312</v>
      </c>
      <c r="DS38" s="26">
        <v>848.5</v>
      </c>
      <c r="DT38" s="26">
        <v>8000</v>
      </c>
      <c r="DU38" s="26"/>
      <c r="DV38" s="26">
        <v>11796.8</v>
      </c>
      <c r="DW38" s="26">
        <v>16</v>
      </c>
      <c r="DX38" s="26"/>
      <c r="DY38" s="26"/>
      <c r="DZ38" s="26"/>
      <c r="EA38" s="26"/>
      <c r="EB38" s="26"/>
      <c r="EC38" s="26"/>
      <c r="ED38" s="26">
        <v>24100</v>
      </c>
      <c r="EE38" s="26">
        <v>850</v>
      </c>
      <c r="EF38" s="26">
        <v>268.39999999999998</v>
      </c>
      <c r="EG38" s="26">
        <v>22338.9</v>
      </c>
      <c r="EH38" s="26">
        <v>14240.6</v>
      </c>
      <c r="EI38" s="26">
        <v>2000</v>
      </c>
      <c r="EJ38" s="26"/>
      <c r="EK38" s="26">
        <v>768.4</v>
      </c>
      <c r="EL38" s="26">
        <v>2500</v>
      </c>
      <c r="EM38" s="26">
        <v>40</v>
      </c>
      <c r="EN38" s="26">
        <v>3000</v>
      </c>
      <c r="EO38" s="26">
        <v>6350</v>
      </c>
      <c r="EP38" s="26"/>
      <c r="EQ38" s="26"/>
      <c r="ER38" s="26"/>
      <c r="ES38" s="26">
        <v>200</v>
      </c>
      <c r="ET38" s="26"/>
      <c r="EU38" s="26">
        <v>3382.5</v>
      </c>
      <c r="EV38" s="26">
        <v>60</v>
      </c>
      <c r="EW38" s="26">
        <v>135</v>
      </c>
      <c r="EX38" s="26">
        <v>448.2</v>
      </c>
      <c r="EY38" s="26">
        <v>4440.3999999999996</v>
      </c>
      <c r="EZ38" s="26">
        <v>300</v>
      </c>
      <c r="FA38" s="26"/>
      <c r="FB38" s="26">
        <v>21602.1</v>
      </c>
      <c r="FC38" s="26">
        <v>50499</v>
      </c>
      <c r="FD38" s="26">
        <v>7193.7</v>
      </c>
      <c r="FE38" s="26"/>
      <c r="FF38" s="26">
        <v>125</v>
      </c>
      <c r="FG38" s="26">
        <v>3051</v>
      </c>
      <c r="FH38" s="26">
        <v>12000</v>
      </c>
      <c r="FI38" s="26">
        <v>35745.199999999997</v>
      </c>
      <c r="FJ38" s="26">
        <v>76201.5</v>
      </c>
      <c r="FK38" s="26">
        <v>200204.6</v>
      </c>
      <c r="FL38" s="26">
        <v>10500</v>
      </c>
      <c r="FM38" s="26"/>
      <c r="FN38" s="26">
        <v>251000</v>
      </c>
      <c r="FO38" s="26">
        <v>200</v>
      </c>
      <c r="FP38" s="26">
        <v>10734.1</v>
      </c>
      <c r="FQ38" s="26"/>
      <c r="FR38" s="26"/>
      <c r="FS38" s="26"/>
      <c r="FT38" s="26">
        <v>2871.2</v>
      </c>
      <c r="FU38" s="26">
        <v>1767000</v>
      </c>
      <c r="FV38" s="26"/>
      <c r="FW38" s="26"/>
      <c r="FX38" s="26">
        <v>7918.1</v>
      </c>
      <c r="FY38" s="26">
        <v>839.8</v>
      </c>
      <c r="FZ38" s="26">
        <v>1000</v>
      </c>
      <c r="GA38" s="26">
        <v>468.9</v>
      </c>
      <c r="GB38" s="26">
        <v>292.8</v>
      </c>
      <c r="GC38" s="26"/>
      <c r="GD38" s="26"/>
      <c r="GE38" s="26"/>
      <c r="GF38" s="26"/>
      <c r="GG38" s="26"/>
      <c r="GH38" s="26">
        <v>280</v>
      </c>
      <c r="GI38" s="26"/>
      <c r="GJ38" s="26"/>
      <c r="GK38" s="26">
        <v>600</v>
      </c>
      <c r="GL38" s="26"/>
      <c r="GM38" s="26"/>
      <c r="GN38" s="26"/>
      <c r="GO38" s="26"/>
      <c r="GP38" s="26"/>
      <c r="GQ38" s="26"/>
      <c r="GR38" s="26">
        <v>215</v>
      </c>
      <c r="GS38" s="26">
        <v>626.4</v>
      </c>
      <c r="GT38" s="26"/>
      <c r="GU38" s="26"/>
      <c r="GV38" s="26"/>
      <c r="GW38" s="26"/>
      <c r="GX38" s="26"/>
      <c r="GY38" s="26"/>
      <c r="GZ38" s="26"/>
      <c r="HA38" s="26"/>
      <c r="HB38" s="26"/>
      <c r="HC38" s="26"/>
      <c r="HD38" s="26">
        <v>360</v>
      </c>
      <c r="HE38" s="26"/>
      <c r="HF38" s="26">
        <v>1235</v>
      </c>
      <c r="HG38" s="26"/>
      <c r="HH38" s="26"/>
      <c r="HI38" s="26"/>
      <c r="HJ38" s="26"/>
      <c r="HK38" s="26">
        <v>10</v>
      </c>
      <c r="HL38" s="26">
        <v>280</v>
      </c>
      <c r="HM38" s="26"/>
      <c r="HN38" s="26">
        <v>332</v>
      </c>
      <c r="HO38" s="26"/>
      <c r="HP38" s="26"/>
      <c r="HQ38" s="26">
        <v>70</v>
      </c>
      <c r="HR38" s="26"/>
      <c r="HS38" s="26"/>
      <c r="HT38" s="26"/>
      <c r="HU38" s="26">
        <v>200</v>
      </c>
      <c r="HV38" s="26"/>
      <c r="HW38" s="26"/>
      <c r="HX38" s="26">
        <v>2600</v>
      </c>
      <c r="HY38" s="26"/>
      <c r="HZ38" s="26">
        <v>561.6</v>
      </c>
      <c r="IA38" s="26">
        <v>2.5000000000000001E-2</v>
      </c>
      <c r="IB38" s="26"/>
      <c r="IC38" s="26"/>
      <c r="ID38" s="26"/>
      <c r="IE38" s="26">
        <v>397</v>
      </c>
      <c r="IF38" s="26"/>
      <c r="IG38" s="26"/>
      <c r="IH38" s="26"/>
      <c r="II38" s="26"/>
      <c r="IJ38" s="26">
        <v>1000</v>
      </c>
      <c r="IK38" s="26"/>
      <c r="IL38" s="26"/>
      <c r="IM38" s="26"/>
      <c r="IN38" s="26"/>
      <c r="IO38" s="26"/>
      <c r="IP38" s="26"/>
      <c r="IQ38" s="26">
        <v>600</v>
      </c>
      <c r="IR38" s="26"/>
      <c r="IS38" s="26"/>
      <c r="IT38" s="26"/>
      <c r="IU38" s="26"/>
      <c r="IV38" s="26">
        <v>3000</v>
      </c>
      <c r="IW38" s="26"/>
      <c r="IX38" s="26"/>
      <c r="IY38" s="26"/>
      <c r="IZ38" s="26"/>
      <c r="JA38" s="26"/>
      <c r="JB38" s="26">
        <v>3666</v>
      </c>
      <c r="JC38" s="26"/>
      <c r="JD38" s="26"/>
      <c r="JE38" s="26"/>
      <c r="JF38" s="26">
        <v>300</v>
      </c>
      <c r="JG38" s="26"/>
      <c r="JH38" s="26"/>
      <c r="JI38" s="26">
        <v>113.8</v>
      </c>
      <c r="JJ38" s="26"/>
      <c r="JK38" s="26">
        <v>30</v>
      </c>
      <c r="JL38" s="26"/>
      <c r="JM38" s="26"/>
      <c r="JN38" s="26"/>
      <c r="JO38" s="26"/>
      <c r="JP38" s="26"/>
      <c r="JQ38" s="26"/>
      <c r="JR38" s="26"/>
      <c r="JS38" s="26"/>
      <c r="JT38" s="26"/>
      <c r="JU38" s="26"/>
      <c r="JV38" s="26"/>
      <c r="JW38" s="26"/>
      <c r="JX38" s="26"/>
      <c r="JY38" s="26"/>
      <c r="JZ38" s="26"/>
      <c r="KA38" s="26">
        <v>20000</v>
      </c>
      <c r="KB38" s="26"/>
      <c r="KC38" s="26"/>
    </row>
    <row r="39" spans="1:289" ht="12" customHeight="1" thickBot="1" x14ac:dyDescent="0.25">
      <c r="A39" s="57" t="s">
        <v>313</v>
      </c>
      <c r="B39" s="58"/>
      <c r="C39" s="25"/>
      <c r="D39" s="25"/>
      <c r="E39" s="25"/>
      <c r="F39" s="25"/>
      <c r="G39" s="25"/>
      <c r="H39" s="25"/>
      <c r="I39" s="25"/>
      <c r="J39" s="25"/>
      <c r="K39" s="25"/>
      <c r="L39" s="25"/>
      <c r="M39" s="25"/>
      <c r="N39" s="26"/>
      <c r="O39" s="26"/>
      <c r="P39" s="26"/>
      <c r="Q39" s="26"/>
      <c r="R39" s="26"/>
      <c r="S39" s="26"/>
      <c r="T39" s="26"/>
      <c r="U39" s="26">
        <v>200</v>
      </c>
      <c r="V39" s="25"/>
      <c r="W39" s="25"/>
      <c r="X39" s="25"/>
      <c r="Y39" s="25"/>
      <c r="Z39" s="25"/>
      <c r="AA39" s="25"/>
      <c r="AB39" s="25"/>
      <c r="AC39" s="25"/>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v>1762</v>
      </c>
      <c r="DX39" s="26"/>
      <c r="DY39" s="26"/>
      <c r="DZ39" s="26"/>
      <c r="EA39" s="26"/>
      <c r="EB39" s="26"/>
      <c r="EC39" s="26"/>
      <c r="ED39" s="26"/>
      <c r="EE39" s="26"/>
      <c r="EF39" s="26"/>
      <c r="EG39" s="26"/>
      <c r="EH39" s="26">
        <v>94</v>
      </c>
      <c r="EI39" s="26"/>
      <c r="EJ39" s="26"/>
      <c r="EK39" s="26"/>
      <c r="EL39" s="26"/>
      <c r="EM39" s="26"/>
      <c r="EN39" s="26"/>
      <c r="EO39" s="26"/>
      <c r="EP39" s="26"/>
      <c r="EQ39" s="26"/>
      <c r="ER39" s="26"/>
      <c r="ES39" s="26"/>
      <c r="ET39" s="26"/>
      <c r="EU39" s="26"/>
      <c r="EV39" s="26"/>
      <c r="EW39" s="26"/>
      <c r="EX39" s="26"/>
      <c r="EY39" s="26"/>
      <c r="EZ39" s="26"/>
      <c r="FA39" s="26">
        <v>336</v>
      </c>
      <c r="FB39" s="26"/>
      <c r="FC39" s="26"/>
      <c r="FD39" s="26"/>
      <c r="FE39" s="26"/>
      <c r="FF39" s="26"/>
      <c r="FG39" s="26"/>
      <c r="FH39" s="26"/>
      <c r="FI39" s="26"/>
      <c r="FJ39" s="26"/>
      <c r="FK39" s="26"/>
      <c r="FL39" s="26">
        <v>48070.2</v>
      </c>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v>235</v>
      </c>
      <c r="GS39" s="26"/>
      <c r="GT39" s="26"/>
      <c r="GU39" s="26"/>
      <c r="GV39" s="26"/>
      <c r="GW39" s="26"/>
      <c r="GX39" s="26"/>
      <c r="GY39" s="26"/>
      <c r="GZ39" s="26"/>
      <c r="HA39" s="26"/>
      <c r="HB39" s="26"/>
      <c r="HC39" s="26"/>
      <c r="HD39" s="26"/>
      <c r="HE39" s="26"/>
      <c r="HF39" s="26"/>
      <c r="HG39" s="26"/>
      <c r="HH39" s="26"/>
      <c r="HI39" s="26"/>
      <c r="HJ39" s="26"/>
      <c r="HK39" s="26"/>
      <c r="HL39" s="26">
        <v>120</v>
      </c>
      <c r="HM39" s="26"/>
      <c r="HN39" s="26"/>
      <c r="HO39" s="26"/>
      <c r="HP39" s="26"/>
      <c r="HQ39" s="26"/>
      <c r="HR39" s="26"/>
      <c r="HS39" s="26"/>
      <c r="HT39" s="26"/>
      <c r="HU39" s="26"/>
      <c r="HV39" s="26"/>
      <c r="HW39" s="26"/>
      <c r="HX39" s="26"/>
      <c r="HY39" s="26"/>
      <c r="HZ39" s="26"/>
      <c r="IA39" s="26"/>
      <c r="IB39" s="26"/>
      <c r="IC39" s="26"/>
      <c r="ID39" s="26"/>
      <c r="IE39" s="26">
        <v>125</v>
      </c>
      <c r="IF39" s="26"/>
      <c r="IG39" s="26"/>
      <c r="IH39" s="26"/>
      <c r="II39" s="26"/>
      <c r="IJ39" s="26">
        <v>50</v>
      </c>
      <c r="IK39" s="26"/>
      <c r="IL39" s="26"/>
      <c r="IM39" s="26"/>
      <c r="IN39" s="26"/>
      <c r="IO39" s="26"/>
      <c r="IP39" s="26"/>
      <c r="IQ39" s="26"/>
      <c r="IR39" s="26"/>
      <c r="IS39" s="26"/>
      <c r="IT39" s="26"/>
      <c r="IU39" s="26"/>
      <c r="IV39" s="26"/>
      <c r="IW39" s="26"/>
      <c r="IX39" s="26"/>
      <c r="IY39" s="26"/>
      <c r="IZ39" s="26"/>
      <c r="JA39" s="26"/>
      <c r="JB39" s="26"/>
      <c r="JC39" s="26"/>
      <c r="JD39" s="26"/>
      <c r="JE39" s="26"/>
      <c r="JF39" s="26"/>
      <c r="JG39" s="26"/>
      <c r="JH39" s="26"/>
      <c r="JI39" s="26"/>
      <c r="JJ39" s="26"/>
      <c r="JK39" s="26"/>
      <c r="JL39" s="26"/>
      <c r="JM39" s="26"/>
      <c r="JN39" s="26"/>
      <c r="JO39" s="26"/>
      <c r="JP39" s="26"/>
      <c r="JQ39" s="26"/>
      <c r="JR39" s="26"/>
      <c r="JS39" s="26"/>
      <c r="JT39" s="26"/>
      <c r="JU39" s="26"/>
      <c r="JV39" s="26"/>
      <c r="JW39" s="26"/>
      <c r="JX39" s="26"/>
      <c r="JY39" s="26"/>
      <c r="JZ39" s="26"/>
      <c r="KA39" s="26"/>
      <c r="KB39" s="26"/>
      <c r="KC39" s="26"/>
    </row>
    <row r="40" spans="1:289" ht="12" customHeight="1" thickBot="1" x14ac:dyDescent="0.25">
      <c r="A40" s="57" t="s">
        <v>314</v>
      </c>
      <c r="B40" s="58"/>
      <c r="C40" s="25"/>
      <c r="D40" s="25"/>
      <c r="E40" s="25"/>
      <c r="F40" s="25"/>
      <c r="G40" s="25"/>
      <c r="H40" s="25"/>
      <c r="I40" s="25"/>
      <c r="J40" s="25"/>
      <c r="K40" s="25"/>
      <c r="L40" s="25"/>
      <c r="M40" s="25">
        <v>10000</v>
      </c>
      <c r="N40" s="26"/>
      <c r="O40" s="26"/>
      <c r="P40" s="26"/>
      <c r="Q40" s="26"/>
      <c r="R40" s="26"/>
      <c r="S40" s="26"/>
      <c r="T40" s="26"/>
      <c r="U40" s="26">
        <v>250</v>
      </c>
      <c r="V40" s="25"/>
      <c r="W40" s="25"/>
      <c r="X40" s="25">
        <v>4.2300000000000004</v>
      </c>
      <c r="Y40" s="25"/>
      <c r="Z40" s="25"/>
      <c r="AA40" s="25"/>
      <c r="AB40" s="25"/>
      <c r="AC40" s="25"/>
      <c r="AD40" s="26"/>
      <c r="AE40" s="26"/>
      <c r="AF40" s="26"/>
      <c r="AG40" s="26"/>
      <c r="AH40" s="26"/>
      <c r="AI40" s="26"/>
      <c r="AJ40" s="26"/>
      <c r="AK40" s="26"/>
      <c r="AL40" s="26">
        <v>16600</v>
      </c>
      <c r="AM40" s="26"/>
      <c r="AN40" s="26"/>
      <c r="AO40" s="26"/>
      <c r="AP40" s="26"/>
      <c r="AQ40" s="26"/>
      <c r="AR40" s="26"/>
      <c r="AS40" s="26"/>
      <c r="AT40" s="26"/>
      <c r="AU40" s="26"/>
      <c r="AV40" s="26">
        <v>374299.2</v>
      </c>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v>116220</v>
      </c>
      <c r="CS40" s="26"/>
      <c r="CT40" s="26"/>
      <c r="CU40" s="26"/>
      <c r="CV40" s="26"/>
      <c r="CW40" s="26"/>
      <c r="CX40" s="26"/>
      <c r="CY40" s="26"/>
      <c r="CZ40" s="26"/>
      <c r="DA40" s="26"/>
      <c r="DB40" s="26"/>
      <c r="DC40" s="26"/>
      <c r="DD40" s="26">
        <v>3000</v>
      </c>
      <c r="DE40" s="26"/>
      <c r="DF40" s="26"/>
      <c r="DG40" s="26">
        <v>6000</v>
      </c>
      <c r="DH40" s="26"/>
      <c r="DI40" s="26"/>
      <c r="DJ40" s="26">
        <v>1406632.6</v>
      </c>
      <c r="DK40" s="26"/>
      <c r="DL40" s="26"/>
      <c r="DM40" s="26"/>
      <c r="DN40" s="26"/>
      <c r="DO40" s="26"/>
      <c r="DP40" s="26"/>
      <c r="DQ40" s="26"/>
      <c r="DR40" s="26"/>
      <c r="DS40" s="26"/>
      <c r="DT40" s="26">
        <v>10000</v>
      </c>
      <c r="DU40" s="26"/>
      <c r="DV40" s="26">
        <v>44521.2</v>
      </c>
      <c r="DW40" s="26">
        <v>1650</v>
      </c>
      <c r="DX40" s="26"/>
      <c r="DY40" s="26"/>
      <c r="DZ40" s="26"/>
      <c r="EA40" s="26"/>
      <c r="EB40" s="26"/>
      <c r="EC40" s="26"/>
      <c r="ED40" s="26">
        <v>400.7</v>
      </c>
      <c r="EE40" s="26"/>
      <c r="EF40" s="26"/>
      <c r="EG40" s="26"/>
      <c r="EH40" s="26"/>
      <c r="EI40" s="26"/>
      <c r="EJ40" s="26"/>
      <c r="EK40" s="26"/>
      <c r="EL40" s="26"/>
      <c r="EM40" s="26"/>
      <c r="EN40" s="26"/>
      <c r="EO40" s="26"/>
      <c r="EP40" s="26"/>
      <c r="EQ40" s="26"/>
      <c r="ER40" s="26"/>
      <c r="ES40" s="26"/>
      <c r="ET40" s="26"/>
      <c r="EU40" s="26"/>
      <c r="EV40" s="26"/>
      <c r="EW40" s="26">
        <v>2925</v>
      </c>
      <c r="EX40" s="26"/>
      <c r="EY40" s="26"/>
      <c r="EZ40" s="26"/>
      <c r="FA40" s="26"/>
      <c r="FB40" s="26"/>
      <c r="FC40" s="26">
        <v>96</v>
      </c>
      <c r="FD40" s="26"/>
      <c r="FE40" s="26"/>
      <c r="FF40" s="26"/>
      <c r="FG40" s="26"/>
      <c r="FH40" s="26"/>
      <c r="FI40" s="26"/>
      <c r="FJ40" s="26">
        <v>2100</v>
      </c>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v>1238</v>
      </c>
      <c r="GQ40" s="26"/>
      <c r="GR40" s="26">
        <v>9339.5</v>
      </c>
      <c r="GS40" s="26"/>
      <c r="GT40" s="26"/>
      <c r="GU40" s="26"/>
      <c r="GV40" s="26"/>
      <c r="GW40" s="26"/>
      <c r="GX40" s="26"/>
      <c r="GY40" s="26"/>
      <c r="GZ40" s="26"/>
      <c r="HA40" s="26"/>
      <c r="HB40" s="26">
        <v>5.4</v>
      </c>
      <c r="HC40" s="26"/>
      <c r="HD40" s="26"/>
      <c r="HE40" s="26"/>
      <c r="HF40" s="26"/>
      <c r="HG40" s="26"/>
      <c r="HH40" s="26"/>
      <c r="HI40" s="26"/>
      <c r="HJ40" s="26"/>
      <c r="HK40" s="26"/>
      <c r="HL40" s="26"/>
      <c r="HM40" s="26"/>
      <c r="HN40" s="26"/>
      <c r="HO40" s="26"/>
      <c r="HP40" s="26"/>
      <c r="HQ40" s="26"/>
      <c r="HR40" s="26"/>
      <c r="HS40" s="26"/>
      <c r="HT40" s="26"/>
      <c r="HU40" s="26"/>
      <c r="HV40" s="26"/>
      <c r="HW40" s="26">
        <v>2730.5</v>
      </c>
      <c r="HX40" s="26"/>
      <c r="HY40" s="26"/>
      <c r="HZ40" s="26"/>
      <c r="IA40" s="26"/>
      <c r="IB40" s="26"/>
      <c r="IC40" s="26"/>
      <c r="ID40" s="26"/>
      <c r="IE40" s="26"/>
      <c r="IF40" s="26"/>
      <c r="IG40" s="26"/>
      <c r="IH40" s="26"/>
      <c r="II40" s="26">
        <v>474.7</v>
      </c>
      <c r="IJ40" s="26"/>
      <c r="IK40" s="26"/>
      <c r="IL40" s="26"/>
      <c r="IM40" s="26"/>
      <c r="IN40" s="26"/>
      <c r="IO40" s="26"/>
      <c r="IP40" s="26"/>
      <c r="IQ40" s="26"/>
      <c r="IR40" s="26"/>
      <c r="IS40" s="26"/>
      <c r="IT40" s="26"/>
      <c r="IU40" s="26"/>
      <c r="IV40" s="26"/>
      <c r="IW40" s="26"/>
      <c r="IX40" s="26"/>
      <c r="IY40" s="26"/>
      <c r="IZ40" s="26"/>
      <c r="JA40" s="26"/>
      <c r="JB40" s="26"/>
      <c r="JC40" s="26"/>
      <c r="JD40" s="26"/>
      <c r="JE40" s="26"/>
      <c r="JF40" s="26"/>
      <c r="JG40" s="26"/>
      <c r="JH40" s="26"/>
      <c r="JI40" s="26"/>
      <c r="JJ40" s="26"/>
      <c r="JK40" s="26"/>
      <c r="JL40" s="26"/>
      <c r="JM40" s="26"/>
      <c r="JN40" s="26"/>
      <c r="JO40" s="26"/>
      <c r="JP40" s="26"/>
      <c r="JQ40" s="26"/>
      <c r="JR40" s="26"/>
      <c r="JS40" s="26"/>
      <c r="JT40" s="26"/>
      <c r="JU40" s="26"/>
      <c r="JV40" s="26"/>
      <c r="JW40" s="26"/>
      <c r="JX40" s="26"/>
      <c r="JY40" s="26"/>
      <c r="JZ40" s="26"/>
      <c r="KA40" s="26"/>
      <c r="KB40" s="26"/>
      <c r="KC40" s="26"/>
    </row>
    <row r="41" spans="1:289" ht="12" customHeight="1" thickBot="1" x14ac:dyDescent="0.25">
      <c r="A41" s="57" t="s">
        <v>306</v>
      </c>
      <c r="B41" s="58"/>
      <c r="C41" s="25"/>
      <c r="D41" s="25"/>
      <c r="E41" s="25"/>
      <c r="F41" s="25"/>
      <c r="G41" s="25"/>
      <c r="H41" s="25"/>
      <c r="I41" s="25"/>
      <c r="J41" s="25"/>
      <c r="K41" s="25"/>
      <c r="L41" s="25"/>
      <c r="M41" s="25">
        <v>5616</v>
      </c>
      <c r="N41" s="26"/>
      <c r="O41" s="26"/>
      <c r="P41" s="26"/>
      <c r="Q41" s="26"/>
      <c r="R41" s="26"/>
      <c r="S41" s="26"/>
      <c r="T41" s="26"/>
      <c r="U41" s="26"/>
      <c r="V41" s="25"/>
      <c r="W41" s="25"/>
      <c r="X41" s="25"/>
      <c r="Y41" s="25"/>
      <c r="Z41" s="25"/>
      <c r="AA41" s="25"/>
      <c r="AB41" s="25"/>
      <c r="AC41" s="25"/>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v>472100.8</v>
      </c>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v>17753</v>
      </c>
      <c r="DJ41" s="26">
        <v>6339332</v>
      </c>
      <c r="DK41" s="26"/>
      <c r="DL41" s="26"/>
      <c r="DM41" s="26"/>
      <c r="DN41" s="26"/>
      <c r="DO41" s="26"/>
      <c r="DP41" s="26"/>
      <c r="DQ41" s="26"/>
      <c r="DR41" s="26"/>
      <c r="DS41" s="26"/>
      <c r="DT41" s="26">
        <v>66549.600000000006</v>
      </c>
      <c r="DU41" s="26"/>
      <c r="DV41" s="26">
        <v>12501</v>
      </c>
      <c r="DW41" s="26"/>
      <c r="DX41" s="26"/>
      <c r="DY41" s="26"/>
      <c r="DZ41" s="26"/>
      <c r="EA41" s="26"/>
      <c r="EB41" s="26"/>
      <c r="EC41" s="26"/>
      <c r="ED41" s="26"/>
      <c r="EE41" s="26"/>
      <c r="EF41" s="26"/>
      <c r="EG41" s="26"/>
      <c r="EH41" s="26"/>
      <c r="EI41" s="26"/>
      <c r="EJ41" s="26"/>
      <c r="EK41" s="26"/>
      <c r="EL41" s="26"/>
      <c r="EM41" s="26"/>
      <c r="EN41" s="26"/>
      <c r="EO41" s="26"/>
      <c r="EP41" s="26"/>
      <c r="EQ41" s="26"/>
      <c r="ER41" s="26"/>
      <c r="ES41" s="26">
        <v>11800</v>
      </c>
      <c r="ET41" s="26"/>
      <c r="EU41" s="26"/>
      <c r="EV41" s="26"/>
      <c r="EW41" s="26"/>
      <c r="EX41" s="26"/>
      <c r="EY41" s="26"/>
      <c r="EZ41" s="26"/>
      <c r="FA41" s="26"/>
      <c r="FB41" s="26"/>
      <c r="FC41" s="26">
        <v>151308</v>
      </c>
      <c r="FD41" s="26"/>
      <c r="FE41" s="26">
        <v>6565.6</v>
      </c>
      <c r="FF41" s="26"/>
      <c r="FG41" s="26"/>
      <c r="FH41" s="26"/>
      <c r="FI41" s="26"/>
      <c r="FJ41" s="26">
        <v>80000</v>
      </c>
      <c r="FK41" s="26"/>
      <c r="FL41" s="26"/>
      <c r="FM41" s="26"/>
      <c r="FN41" s="26"/>
      <c r="FO41" s="26"/>
      <c r="FP41" s="26"/>
      <c r="FQ41" s="26"/>
      <c r="FR41" s="26"/>
      <c r="FS41" s="26"/>
      <c r="FT41" s="26"/>
      <c r="FU41" s="26">
        <v>1511577.3</v>
      </c>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v>2100</v>
      </c>
      <c r="HY41" s="26"/>
      <c r="HZ41" s="26"/>
      <c r="IA41" s="26"/>
      <c r="IB41" s="26"/>
      <c r="IC41" s="26"/>
      <c r="ID41" s="26"/>
      <c r="IE41" s="26"/>
      <c r="IF41" s="26"/>
      <c r="IG41" s="26"/>
      <c r="IH41" s="26"/>
      <c r="II41" s="26"/>
      <c r="IJ41" s="26"/>
      <c r="IK41" s="26"/>
      <c r="IL41" s="26"/>
      <c r="IM41" s="26"/>
      <c r="IN41" s="26"/>
      <c r="IO41" s="26"/>
      <c r="IP41" s="26"/>
      <c r="IQ41" s="26"/>
      <c r="IR41" s="26"/>
      <c r="IS41" s="26"/>
      <c r="IT41" s="26"/>
      <c r="IU41" s="26"/>
      <c r="IV41" s="26"/>
      <c r="IW41" s="26"/>
      <c r="IX41" s="26"/>
      <c r="IY41" s="26"/>
      <c r="IZ41" s="26"/>
      <c r="JA41" s="26"/>
      <c r="JB41" s="26"/>
      <c r="JC41" s="26"/>
      <c r="JD41" s="26"/>
      <c r="JE41" s="26"/>
      <c r="JF41" s="26"/>
      <c r="JG41" s="26"/>
      <c r="JH41" s="26"/>
      <c r="JI41" s="26"/>
      <c r="JJ41" s="26"/>
      <c r="JK41" s="26"/>
      <c r="JL41" s="26"/>
      <c r="JM41" s="26"/>
      <c r="JN41" s="26"/>
      <c r="JO41" s="26"/>
      <c r="JP41" s="26"/>
      <c r="JQ41" s="26"/>
      <c r="JR41" s="26"/>
      <c r="JS41" s="26"/>
      <c r="JT41" s="26"/>
      <c r="JU41" s="26"/>
      <c r="JV41" s="26"/>
      <c r="JW41" s="26"/>
      <c r="JX41" s="26"/>
      <c r="JY41" s="26"/>
      <c r="JZ41" s="26"/>
      <c r="KA41" s="26">
        <v>6738</v>
      </c>
      <c r="KB41" s="26"/>
      <c r="KC41" s="26"/>
    </row>
    <row r="42" spans="1:289" ht="25.5" customHeight="1" thickBot="1" x14ac:dyDescent="0.25">
      <c r="A42" s="57" t="s">
        <v>11</v>
      </c>
      <c r="B42" s="58"/>
      <c r="C42" s="25"/>
      <c r="D42" s="25"/>
      <c r="E42" s="25"/>
      <c r="F42" s="25"/>
      <c r="G42" s="25"/>
      <c r="H42" s="25"/>
      <c r="I42" s="25"/>
      <c r="J42" s="25"/>
      <c r="K42" s="25"/>
      <c r="L42" s="25"/>
      <c r="M42" s="25"/>
      <c r="N42" s="26"/>
      <c r="O42" s="26"/>
      <c r="P42" s="26"/>
      <c r="Q42" s="26"/>
      <c r="R42" s="26"/>
      <c r="S42" s="26"/>
      <c r="T42" s="26"/>
      <c r="U42" s="26"/>
      <c r="V42" s="25"/>
      <c r="W42" s="25"/>
      <c r="X42" s="25"/>
      <c r="Y42" s="25"/>
      <c r="Z42" s="25"/>
      <c r="AA42" s="25"/>
      <c r="AB42" s="25"/>
      <c r="AC42" s="25"/>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v>11820</v>
      </c>
      <c r="BC42" s="26"/>
      <c r="BD42" s="26"/>
      <c r="BE42" s="26"/>
      <c r="BF42" s="26"/>
      <c r="BG42" s="26"/>
      <c r="BH42" s="26"/>
      <c r="BI42" s="26"/>
      <c r="BJ42" s="26"/>
      <c r="BK42" s="26"/>
      <c r="BL42" s="26"/>
      <c r="BM42" s="26"/>
      <c r="BN42" s="26"/>
      <c r="BO42" s="26"/>
      <c r="BP42" s="26"/>
      <c r="BQ42" s="26"/>
      <c r="BR42" s="26"/>
      <c r="BS42" s="26">
        <v>2700</v>
      </c>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v>830</v>
      </c>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26"/>
      <c r="IW42" s="26"/>
      <c r="IX42" s="26"/>
      <c r="IY42" s="26"/>
      <c r="IZ42" s="26"/>
      <c r="JA42" s="26"/>
      <c r="JB42" s="26"/>
      <c r="JC42" s="26"/>
      <c r="JD42" s="26"/>
      <c r="JE42" s="26"/>
      <c r="JF42" s="26"/>
      <c r="JG42" s="26"/>
      <c r="JH42" s="26"/>
      <c r="JI42" s="26"/>
      <c r="JJ42" s="26"/>
      <c r="JK42" s="26"/>
      <c r="JL42" s="26"/>
      <c r="JM42" s="26"/>
      <c r="JN42" s="26"/>
      <c r="JO42" s="26"/>
      <c r="JP42" s="26"/>
      <c r="JQ42" s="26"/>
      <c r="JR42" s="26"/>
      <c r="JS42" s="26"/>
      <c r="JT42" s="26"/>
      <c r="JU42" s="26"/>
      <c r="JV42" s="26"/>
      <c r="JW42" s="26"/>
      <c r="JX42" s="26"/>
      <c r="JY42" s="26"/>
      <c r="JZ42" s="26"/>
      <c r="KA42" s="26"/>
      <c r="KB42" s="26"/>
      <c r="KC42" s="26"/>
    </row>
    <row r="43" spans="1:289" s="31" customFormat="1" ht="12" customHeight="1" thickBot="1" x14ac:dyDescent="0.25">
      <c r="A43" s="65" t="s">
        <v>315</v>
      </c>
      <c r="B43" s="66"/>
      <c r="C43" s="23">
        <f>+C44+C45</f>
        <v>0</v>
      </c>
      <c r="D43" s="23">
        <f t="shared" ref="D43:BO43" si="254">+D44+D45</f>
        <v>100</v>
      </c>
      <c r="E43" s="23">
        <f t="shared" si="254"/>
        <v>68.599999999999994</v>
      </c>
      <c r="F43" s="23">
        <f t="shared" si="254"/>
        <v>0</v>
      </c>
      <c r="G43" s="23">
        <f t="shared" si="254"/>
        <v>0</v>
      </c>
      <c r="H43" s="23">
        <f t="shared" si="254"/>
        <v>0</v>
      </c>
      <c r="I43" s="23">
        <f t="shared" si="254"/>
        <v>0</v>
      </c>
      <c r="J43" s="23">
        <f t="shared" si="254"/>
        <v>0</v>
      </c>
      <c r="K43" s="23">
        <f t="shared" si="254"/>
        <v>0</v>
      </c>
      <c r="L43" s="23">
        <f t="shared" si="254"/>
        <v>0</v>
      </c>
      <c r="M43" s="23">
        <f t="shared" si="254"/>
        <v>500</v>
      </c>
      <c r="N43" s="23">
        <f t="shared" si="254"/>
        <v>0</v>
      </c>
      <c r="O43" s="23">
        <f t="shared" si="254"/>
        <v>0</v>
      </c>
      <c r="P43" s="23">
        <f t="shared" si="254"/>
        <v>0</v>
      </c>
      <c r="Q43" s="23">
        <f t="shared" si="254"/>
        <v>0</v>
      </c>
      <c r="R43" s="23">
        <f t="shared" si="254"/>
        <v>0</v>
      </c>
      <c r="S43" s="23">
        <f t="shared" si="254"/>
        <v>0</v>
      </c>
      <c r="T43" s="23">
        <f t="shared" si="254"/>
        <v>0</v>
      </c>
      <c r="U43" s="23">
        <f t="shared" si="254"/>
        <v>0</v>
      </c>
      <c r="V43" s="23">
        <f t="shared" si="254"/>
        <v>0</v>
      </c>
      <c r="W43" s="23">
        <f t="shared" si="254"/>
        <v>0</v>
      </c>
      <c r="X43" s="23">
        <f t="shared" si="254"/>
        <v>0</v>
      </c>
      <c r="Y43" s="23">
        <f t="shared" si="254"/>
        <v>0</v>
      </c>
      <c r="Z43" s="23">
        <f t="shared" si="254"/>
        <v>0</v>
      </c>
      <c r="AA43" s="23">
        <f t="shared" si="254"/>
        <v>0</v>
      </c>
      <c r="AB43" s="23">
        <f t="shared" si="254"/>
        <v>0</v>
      </c>
      <c r="AC43" s="23">
        <f t="shared" si="254"/>
        <v>0</v>
      </c>
      <c r="AD43" s="23">
        <f t="shared" si="254"/>
        <v>0</v>
      </c>
      <c r="AE43" s="23">
        <f t="shared" si="254"/>
        <v>0</v>
      </c>
      <c r="AF43" s="23">
        <f t="shared" si="254"/>
        <v>500</v>
      </c>
      <c r="AG43" s="23">
        <f t="shared" si="254"/>
        <v>0</v>
      </c>
      <c r="AH43" s="23">
        <f t="shared" si="254"/>
        <v>0</v>
      </c>
      <c r="AI43" s="23">
        <f t="shared" si="254"/>
        <v>0</v>
      </c>
      <c r="AJ43" s="23">
        <f t="shared" si="254"/>
        <v>0</v>
      </c>
      <c r="AK43" s="23">
        <f t="shared" si="254"/>
        <v>0</v>
      </c>
      <c r="AL43" s="23">
        <f t="shared" si="254"/>
        <v>0</v>
      </c>
      <c r="AM43" s="23">
        <f t="shared" si="254"/>
        <v>0</v>
      </c>
      <c r="AN43" s="23">
        <f t="shared" si="254"/>
        <v>0</v>
      </c>
      <c r="AO43" s="23">
        <f t="shared" si="254"/>
        <v>0</v>
      </c>
      <c r="AP43" s="23">
        <f t="shared" si="254"/>
        <v>0</v>
      </c>
      <c r="AQ43" s="23">
        <f t="shared" si="254"/>
        <v>0</v>
      </c>
      <c r="AR43" s="23">
        <f t="shared" si="254"/>
        <v>0</v>
      </c>
      <c r="AS43" s="23">
        <f t="shared" si="254"/>
        <v>0</v>
      </c>
      <c r="AT43" s="23">
        <f t="shared" si="254"/>
        <v>0</v>
      </c>
      <c r="AU43" s="23">
        <f t="shared" si="254"/>
        <v>0</v>
      </c>
      <c r="AV43" s="23">
        <f t="shared" si="254"/>
        <v>0</v>
      </c>
      <c r="AW43" s="23">
        <f t="shared" si="254"/>
        <v>0</v>
      </c>
      <c r="AX43" s="23">
        <f t="shared" si="254"/>
        <v>0</v>
      </c>
      <c r="AY43" s="23">
        <f t="shared" si="254"/>
        <v>0</v>
      </c>
      <c r="AZ43" s="23">
        <f t="shared" si="254"/>
        <v>0</v>
      </c>
      <c r="BA43" s="23">
        <f t="shared" si="254"/>
        <v>0</v>
      </c>
      <c r="BB43" s="23">
        <f t="shared" si="254"/>
        <v>0</v>
      </c>
      <c r="BC43" s="23">
        <f t="shared" si="254"/>
        <v>0</v>
      </c>
      <c r="BD43" s="23">
        <f t="shared" si="254"/>
        <v>0</v>
      </c>
      <c r="BE43" s="23">
        <f t="shared" si="254"/>
        <v>0</v>
      </c>
      <c r="BF43" s="23">
        <f t="shared" si="254"/>
        <v>0</v>
      </c>
      <c r="BG43" s="23">
        <f t="shared" si="254"/>
        <v>0</v>
      </c>
      <c r="BH43" s="23">
        <f t="shared" si="254"/>
        <v>0</v>
      </c>
      <c r="BI43" s="23">
        <f t="shared" si="254"/>
        <v>0</v>
      </c>
      <c r="BJ43" s="23">
        <f t="shared" si="254"/>
        <v>0</v>
      </c>
      <c r="BK43" s="23">
        <f t="shared" si="254"/>
        <v>0</v>
      </c>
      <c r="BL43" s="23">
        <f t="shared" si="254"/>
        <v>0</v>
      </c>
      <c r="BM43" s="23">
        <f t="shared" si="254"/>
        <v>0</v>
      </c>
      <c r="BN43" s="23">
        <f t="shared" si="254"/>
        <v>0</v>
      </c>
      <c r="BO43" s="23">
        <f t="shared" si="254"/>
        <v>1800</v>
      </c>
      <c r="BP43" s="23">
        <f t="shared" ref="BP43:DZ43" si="255">+BP44+BP45</f>
        <v>0</v>
      </c>
      <c r="BQ43" s="23">
        <f t="shared" si="255"/>
        <v>0</v>
      </c>
      <c r="BR43" s="23">
        <f t="shared" si="255"/>
        <v>0</v>
      </c>
      <c r="BS43" s="23">
        <f t="shared" si="255"/>
        <v>3227.6</v>
      </c>
      <c r="BT43" s="23">
        <f t="shared" si="255"/>
        <v>0</v>
      </c>
      <c r="BU43" s="23">
        <f t="shared" si="255"/>
        <v>0</v>
      </c>
      <c r="BV43" s="23">
        <f t="shared" si="255"/>
        <v>0</v>
      </c>
      <c r="BW43" s="23">
        <f t="shared" si="255"/>
        <v>584.04999999999995</v>
      </c>
      <c r="BX43" s="23">
        <f t="shared" si="255"/>
        <v>0</v>
      </c>
      <c r="BY43" s="23">
        <f t="shared" si="255"/>
        <v>0</v>
      </c>
      <c r="BZ43" s="23">
        <f t="shared" si="255"/>
        <v>0</v>
      </c>
      <c r="CA43" s="23">
        <f t="shared" si="255"/>
        <v>0</v>
      </c>
      <c r="CB43" s="23">
        <f t="shared" si="255"/>
        <v>0</v>
      </c>
      <c r="CC43" s="23">
        <f t="shared" si="255"/>
        <v>0</v>
      </c>
      <c r="CD43" s="23">
        <f t="shared" si="255"/>
        <v>0</v>
      </c>
      <c r="CE43" s="23">
        <f t="shared" si="255"/>
        <v>0</v>
      </c>
      <c r="CF43" s="23">
        <f t="shared" si="255"/>
        <v>0</v>
      </c>
      <c r="CG43" s="23">
        <f t="shared" si="255"/>
        <v>0</v>
      </c>
      <c r="CH43" s="23">
        <f t="shared" si="255"/>
        <v>0</v>
      </c>
      <c r="CI43" s="23">
        <f t="shared" si="255"/>
        <v>0</v>
      </c>
      <c r="CJ43" s="23">
        <f t="shared" si="255"/>
        <v>0</v>
      </c>
      <c r="CK43" s="23">
        <f t="shared" si="255"/>
        <v>0</v>
      </c>
      <c r="CL43" s="23">
        <f t="shared" si="255"/>
        <v>0</v>
      </c>
      <c r="CM43" s="23">
        <f t="shared" si="255"/>
        <v>0</v>
      </c>
      <c r="CN43" s="23">
        <f t="shared" si="255"/>
        <v>0</v>
      </c>
      <c r="CO43" s="23">
        <f t="shared" si="255"/>
        <v>0</v>
      </c>
      <c r="CP43" s="23">
        <f t="shared" si="255"/>
        <v>0</v>
      </c>
      <c r="CQ43" s="23">
        <f t="shared" si="255"/>
        <v>0</v>
      </c>
      <c r="CR43" s="23">
        <f t="shared" si="255"/>
        <v>519.5</v>
      </c>
      <c r="CS43" s="23">
        <f t="shared" si="255"/>
        <v>0</v>
      </c>
      <c r="CT43" s="23">
        <f t="shared" si="255"/>
        <v>0</v>
      </c>
      <c r="CU43" s="23">
        <f t="shared" si="255"/>
        <v>0</v>
      </c>
      <c r="CV43" s="23">
        <f t="shared" si="255"/>
        <v>0</v>
      </c>
      <c r="CW43" s="23">
        <f t="shared" si="255"/>
        <v>0</v>
      </c>
      <c r="CX43" s="23">
        <f t="shared" si="255"/>
        <v>0</v>
      </c>
      <c r="CY43" s="23">
        <f t="shared" si="255"/>
        <v>0</v>
      </c>
      <c r="CZ43" s="23">
        <f t="shared" si="255"/>
        <v>258</v>
      </c>
      <c r="DA43" s="23">
        <f t="shared" si="255"/>
        <v>0</v>
      </c>
      <c r="DB43" s="23">
        <f t="shared" si="255"/>
        <v>100</v>
      </c>
      <c r="DC43" s="23">
        <f t="shared" si="255"/>
        <v>0</v>
      </c>
      <c r="DD43" s="23">
        <f t="shared" si="255"/>
        <v>0</v>
      </c>
      <c r="DE43" s="23">
        <f t="shared" si="255"/>
        <v>0</v>
      </c>
      <c r="DF43" s="23">
        <f t="shared" si="255"/>
        <v>0</v>
      </c>
      <c r="DG43" s="23">
        <f t="shared" si="255"/>
        <v>0</v>
      </c>
      <c r="DH43" s="23">
        <f t="shared" si="255"/>
        <v>0</v>
      </c>
      <c r="DI43" s="23">
        <f t="shared" si="255"/>
        <v>0</v>
      </c>
      <c r="DJ43" s="23">
        <f t="shared" si="255"/>
        <v>6474.5</v>
      </c>
      <c r="DK43" s="23">
        <f t="shared" si="255"/>
        <v>0</v>
      </c>
      <c r="DL43" s="23">
        <f t="shared" si="255"/>
        <v>0</v>
      </c>
      <c r="DM43" s="23">
        <f t="shared" si="255"/>
        <v>0</v>
      </c>
      <c r="DN43" s="23">
        <f t="shared" si="255"/>
        <v>0</v>
      </c>
      <c r="DO43" s="23">
        <f t="shared" si="255"/>
        <v>0</v>
      </c>
      <c r="DP43" s="23">
        <f t="shared" si="255"/>
        <v>0</v>
      </c>
      <c r="DQ43" s="23">
        <f t="shared" si="255"/>
        <v>0</v>
      </c>
      <c r="DR43" s="23">
        <f t="shared" si="255"/>
        <v>0</v>
      </c>
      <c r="DS43" s="23">
        <f t="shared" si="255"/>
        <v>0</v>
      </c>
      <c r="DT43" s="23">
        <f t="shared" si="255"/>
        <v>1250</v>
      </c>
      <c r="DU43" s="23">
        <f t="shared" si="255"/>
        <v>0</v>
      </c>
      <c r="DV43" s="23">
        <f t="shared" si="255"/>
        <v>9428.6</v>
      </c>
      <c r="DW43" s="23">
        <f t="shared" si="255"/>
        <v>0</v>
      </c>
      <c r="DX43" s="23">
        <f t="shared" si="255"/>
        <v>0</v>
      </c>
      <c r="DY43" s="23">
        <f t="shared" si="255"/>
        <v>0</v>
      </c>
      <c r="DZ43" s="23">
        <f t="shared" si="255"/>
        <v>0</v>
      </c>
      <c r="EA43" s="23">
        <f t="shared" ref="EA43:GK43" si="256">+EA44+EA45</f>
        <v>0</v>
      </c>
      <c r="EB43" s="23">
        <f t="shared" si="256"/>
        <v>0</v>
      </c>
      <c r="EC43" s="23">
        <f t="shared" si="256"/>
        <v>0</v>
      </c>
      <c r="ED43" s="23">
        <f t="shared" si="256"/>
        <v>0</v>
      </c>
      <c r="EE43" s="23">
        <f t="shared" si="256"/>
        <v>0</v>
      </c>
      <c r="EF43" s="23">
        <f t="shared" si="256"/>
        <v>0</v>
      </c>
      <c r="EG43" s="23">
        <f t="shared" si="256"/>
        <v>0</v>
      </c>
      <c r="EH43" s="23">
        <f t="shared" si="256"/>
        <v>0</v>
      </c>
      <c r="EI43" s="23">
        <f t="shared" si="256"/>
        <v>20</v>
      </c>
      <c r="EJ43" s="23">
        <f t="shared" si="256"/>
        <v>0</v>
      </c>
      <c r="EK43" s="23">
        <f t="shared" si="256"/>
        <v>1525</v>
      </c>
      <c r="EL43" s="23">
        <f t="shared" si="256"/>
        <v>0</v>
      </c>
      <c r="EM43" s="23">
        <f t="shared" si="256"/>
        <v>0</v>
      </c>
      <c r="EN43" s="23">
        <f t="shared" si="256"/>
        <v>0</v>
      </c>
      <c r="EO43" s="23">
        <f t="shared" si="256"/>
        <v>0</v>
      </c>
      <c r="EP43" s="23">
        <f t="shared" si="256"/>
        <v>0</v>
      </c>
      <c r="EQ43" s="23">
        <f t="shared" si="256"/>
        <v>0</v>
      </c>
      <c r="ER43" s="23">
        <f t="shared" si="256"/>
        <v>0</v>
      </c>
      <c r="ES43" s="23">
        <f t="shared" si="256"/>
        <v>0</v>
      </c>
      <c r="ET43" s="23">
        <f t="shared" si="256"/>
        <v>0</v>
      </c>
      <c r="EU43" s="23">
        <f t="shared" si="256"/>
        <v>0</v>
      </c>
      <c r="EV43" s="23">
        <f t="shared" si="256"/>
        <v>0</v>
      </c>
      <c r="EW43" s="23">
        <f t="shared" si="256"/>
        <v>0</v>
      </c>
      <c r="EX43" s="23">
        <f t="shared" si="256"/>
        <v>0</v>
      </c>
      <c r="EY43" s="23">
        <f t="shared" si="256"/>
        <v>0</v>
      </c>
      <c r="EZ43" s="23">
        <f t="shared" si="256"/>
        <v>0</v>
      </c>
      <c r="FA43" s="23">
        <f t="shared" si="256"/>
        <v>0</v>
      </c>
      <c r="FB43" s="23">
        <f t="shared" si="256"/>
        <v>1766.6</v>
      </c>
      <c r="FC43" s="23">
        <f t="shared" si="256"/>
        <v>13872</v>
      </c>
      <c r="FD43" s="23">
        <f t="shared" si="256"/>
        <v>0</v>
      </c>
      <c r="FE43" s="23">
        <f t="shared" si="256"/>
        <v>0</v>
      </c>
      <c r="FF43" s="23">
        <f t="shared" si="256"/>
        <v>0</v>
      </c>
      <c r="FG43" s="23">
        <f t="shared" si="256"/>
        <v>0</v>
      </c>
      <c r="FH43" s="23">
        <f t="shared" si="256"/>
        <v>0</v>
      </c>
      <c r="FI43" s="23">
        <f t="shared" si="256"/>
        <v>0</v>
      </c>
      <c r="FJ43" s="23">
        <f t="shared" si="256"/>
        <v>18357.75</v>
      </c>
      <c r="FK43" s="23">
        <f t="shared" si="256"/>
        <v>0</v>
      </c>
      <c r="FL43" s="23">
        <f t="shared" si="256"/>
        <v>0</v>
      </c>
      <c r="FM43" s="23">
        <f t="shared" si="256"/>
        <v>0</v>
      </c>
      <c r="FN43" s="23">
        <f t="shared" si="256"/>
        <v>0</v>
      </c>
      <c r="FO43" s="23">
        <f t="shared" si="256"/>
        <v>0</v>
      </c>
      <c r="FP43" s="23">
        <f t="shared" si="256"/>
        <v>104.1</v>
      </c>
      <c r="FQ43" s="23">
        <f t="shared" si="256"/>
        <v>0</v>
      </c>
      <c r="FR43" s="23">
        <f t="shared" si="256"/>
        <v>0</v>
      </c>
      <c r="FS43" s="23">
        <f t="shared" si="256"/>
        <v>0</v>
      </c>
      <c r="FT43" s="23">
        <f t="shared" si="256"/>
        <v>0</v>
      </c>
      <c r="FU43" s="23">
        <f t="shared" si="256"/>
        <v>0</v>
      </c>
      <c r="FV43" s="23">
        <f t="shared" si="256"/>
        <v>0</v>
      </c>
      <c r="FW43" s="23">
        <f t="shared" si="256"/>
        <v>288606</v>
      </c>
      <c r="FX43" s="23">
        <f t="shared" si="256"/>
        <v>0</v>
      </c>
      <c r="FY43" s="23">
        <f t="shared" si="256"/>
        <v>0</v>
      </c>
      <c r="FZ43" s="23">
        <f t="shared" si="256"/>
        <v>0</v>
      </c>
      <c r="GA43" s="23">
        <f t="shared" si="256"/>
        <v>0</v>
      </c>
      <c r="GB43" s="23">
        <f t="shared" si="256"/>
        <v>0</v>
      </c>
      <c r="GC43" s="23">
        <f t="shared" si="256"/>
        <v>0</v>
      </c>
      <c r="GD43" s="23">
        <f t="shared" si="256"/>
        <v>0</v>
      </c>
      <c r="GE43" s="23">
        <f t="shared" si="256"/>
        <v>0</v>
      </c>
      <c r="GF43" s="23">
        <f t="shared" si="256"/>
        <v>8100</v>
      </c>
      <c r="GG43" s="23">
        <f t="shared" si="256"/>
        <v>1260</v>
      </c>
      <c r="GH43" s="23">
        <f t="shared" si="256"/>
        <v>0</v>
      </c>
      <c r="GI43" s="23">
        <f t="shared" si="256"/>
        <v>0</v>
      </c>
      <c r="GJ43" s="23">
        <f t="shared" si="256"/>
        <v>0</v>
      </c>
      <c r="GK43" s="23">
        <f t="shared" si="256"/>
        <v>0</v>
      </c>
      <c r="GL43" s="23">
        <f t="shared" ref="GL43:IW43" si="257">+GL44+GL45</f>
        <v>0</v>
      </c>
      <c r="GM43" s="23">
        <f t="shared" si="257"/>
        <v>0</v>
      </c>
      <c r="GN43" s="23">
        <f t="shared" si="257"/>
        <v>0</v>
      </c>
      <c r="GO43" s="23">
        <f t="shared" si="257"/>
        <v>0</v>
      </c>
      <c r="GP43" s="23">
        <f t="shared" si="257"/>
        <v>25</v>
      </c>
      <c r="GQ43" s="23">
        <f t="shared" si="257"/>
        <v>0</v>
      </c>
      <c r="GR43" s="23">
        <f t="shared" si="257"/>
        <v>0</v>
      </c>
      <c r="GS43" s="23">
        <f t="shared" si="257"/>
        <v>0</v>
      </c>
      <c r="GT43" s="23">
        <f t="shared" si="257"/>
        <v>0</v>
      </c>
      <c r="GU43" s="23">
        <f t="shared" si="257"/>
        <v>0</v>
      </c>
      <c r="GV43" s="23">
        <f t="shared" si="257"/>
        <v>0</v>
      </c>
      <c r="GW43" s="23">
        <f t="shared" si="257"/>
        <v>0</v>
      </c>
      <c r="GX43" s="23">
        <f t="shared" si="257"/>
        <v>0</v>
      </c>
      <c r="GY43" s="23">
        <f t="shared" si="257"/>
        <v>0</v>
      </c>
      <c r="GZ43" s="23">
        <f t="shared" si="257"/>
        <v>0</v>
      </c>
      <c r="HA43" s="23">
        <f t="shared" si="257"/>
        <v>0</v>
      </c>
      <c r="HB43" s="23">
        <f t="shared" si="257"/>
        <v>0</v>
      </c>
      <c r="HC43" s="23">
        <f t="shared" si="257"/>
        <v>0</v>
      </c>
      <c r="HD43" s="23">
        <f t="shared" si="257"/>
        <v>0</v>
      </c>
      <c r="HE43" s="23">
        <f t="shared" si="257"/>
        <v>0</v>
      </c>
      <c r="HF43" s="23">
        <f t="shared" si="257"/>
        <v>120</v>
      </c>
      <c r="HG43" s="23">
        <f t="shared" si="257"/>
        <v>0</v>
      </c>
      <c r="HH43" s="23">
        <f t="shared" si="257"/>
        <v>0</v>
      </c>
      <c r="HI43" s="23">
        <f t="shared" si="257"/>
        <v>0</v>
      </c>
      <c r="HJ43" s="23">
        <f t="shared" si="257"/>
        <v>0</v>
      </c>
      <c r="HK43" s="23">
        <f t="shared" si="257"/>
        <v>0</v>
      </c>
      <c r="HL43" s="23">
        <f t="shared" si="257"/>
        <v>0</v>
      </c>
      <c r="HM43" s="23">
        <f t="shared" si="257"/>
        <v>0</v>
      </c>
      <c r="HN43" s="23">
        <f t="shared" si="257"/>
        <v>0</v>
      </c>
      <c r="HO43" s="23">
        <f t="shared" si="257"/>
        <v>0</v>
      </c>
      <c r="HP43" s="23">
        <f t="shared" si="257"/>
        <v>0</v>
      </c>
      <c r="HQ43" s="23">
        <f t="shared" si="257"/>
        <v>0</v>
      </c>
      <c r="HR43" s="23">
        <f t="shared" si="257"/>
        <v>0</v>
      </c>
      <c r="HS43" s="23">
        <f t="shared" si="257"/>
        <v>0</v>
      </c>
      <c r="HT43" s="23">
        <f t="shared" si="257"/>
        <v>0</v>
      </c>
      <c r="HU43" s="23">
        <f t="shared" si="257"/>
        <v>0</v>
      </c>
      <c r="HV43" s="23">
        <f t="shared" si="257"/>
        <v>0</v>
      </c>
      <c r="HW43" s="23">
        <f t="shared" si="257"/>
        <v>0</v>
      </c>
      <c r="HX43" s="23">
        <f t="shared" si="257"/>
        <v>0</v>
      </c>
      <c r="HY43" s="23">
        <f t="shared" si="257"/>
        <v>0</v>
      </c>
      <c r="HZ43" s="23">
        <f t="shared" si="257"/>
        <v>34</v>
      </c>
      <c r="IA43" s="23">
        <f t="shared" si="257"/>
        <v>0</v>
      </c>
      <c r="IB43" s="23">
        <f t="shared" si="257"/>
        <v>0</v>
      </c>
      <c r="IC43" s="23">
        <f t="shared" si="257"/>
        <v>0</v>
      </c>
      <c r="ID43" s="23">
        <f t="shared" si="257"/>
        <v>0</v>
      </c>
      <c r="IE43" s="23">
        <f t="shared" si="257"/>
        <v>0</v>
      </c>
      <c r="IF43" s="23">
        <f t="shared" si="257"/>
        <v>0</v>
      </c>
      <c r="IG43" s="23">
        <f t="shared" si="257"/>
        <v>0</v>
      </c>
      <c r="IH43" s="23">
        <f t="shared" si="257"/>
        <v>0</v>
      </c>
      <c r="II43" s="23">
        <f t="shared" si="257"/>
        <v>0</v>
      </c>
      <c r="IJ43" s="23">
        <f t="shared" si="257"/>
        <v>3000</v>
      </c>
      <c r="IK43" s="23">
        <f t="shared" si="257"/>
        <v>0</v>
      </c>
      <c r="IL43" s="23">
        <f t="shared" si="257"/>
        <v>0</v>
      </c>
      <c r="IM43" s="23">
        <f t="shared" si="257"/>
        <v>0</v>
      </c>
      <c r="IN43" s="23">
        <f t="shared" si="257"/>
        <v>0</v>
      </c>
      <c r="IO43" s="23">
        <f t="shared" si="257"/>
        <v>0</v>
      </c>
      <c r="IP43" s="23">
        <f t="shared" si="257"/>
        <v>0</v>
      </c>
      <c r="IQ43" s="23">
        <f t="shared" si="257"/>
        <v>0</v>
      </c>
      <c r="IR43" s="23">
        <f t="shared" si="257"/>
        <v>0</v>
      </c>
      <c r="IS43" s="23">
        <f t="shared" si="257"/>
        <v>0</v>
      </c>
      <c r="IT43" s="23">
        <f t="shared" si="257"/>
        <v>0</v>
      </c>
      <c r="IU43" s="23">
        <f t="shared" si="257"/>
        <v>0</v>
      </c>
      <c r="IV43" s="23">
        <f t="shared" si="257"/>
        <v>0</v>
      </c>
      <c r="IW43" s="23">
        <f t="shared" si="257"/>
        <v>0</v>
      </c>
      <c r="IX43" s="23">
        <f t="shared" ref="IX43:KB43" si="258">+IX44+IX45</f>
        <v>0</v>
      </c>
      <c r="IY43" s="23">
        <f t="shared" si="258"/>
        <v>0</v>
      </c>
      <c r="IZ43" s="23">
        <f t="shared" si="258"/>
        <v>0</v>
      </c>
      <c r="JA43" s="23">
        <f t="shared" si="258"/>
        <v>0</v>
      </c>
      <c r="JB43" s="23">
        <f t="shared" si="258"/>
        <v>0</v>
      </c>
      <c r="JC43" s="23">
        <f t="shared" si="258"/>
        <v>0</v>
      </c>
      <c r="JD43" s="23">
        <f t="shared" si="258"/>
        <v>0</v>
      </c>
      <c r="JE43" s="23">
        <f t="shared" si="258"/>
        <v>0</v>
      </c>
      <c r="JF43" s="23">
        <f t="shared" si="258"/>
        <v>0</v>
      </c>
      <c r="JG43" s="23">
        <f t="shared" si="258"/>
        <v>0</v>
      </c>
      <c r="JH43" s="23">
        <f t="shared" si="258"/>
        <v>0</v>
      </c>
      <c r="JI43" s="23">
        <f t="shared" si="258"/>
        <v>0</v>
      </c>
      <c r="JJ43" s="23">
        <f t="shared" si="258"/>
        <v>0</v>
      </c>
      <c r="JK43" s="23">
        <f t="shared" si="258"/>
        <v>0</v>
      </c>
      <c r="JL43" s="23">
        <f t="shared" si="258"/>
        <v>300</v>
      </c>
      <c r="JM43" s="23">
        <f t="shared" si="258"/>
        <v>0</v>
      </c>
      <c r="JN43" s="23">
        <f t="shared" si="258"/>
        <v>0</v>
      </c>
      <c r="JO43" s="23">
        <f t="shared" si="258"/>
        <v>0</v>
      </c>
      <c r="JP43" s="23">
        <f t="shared" si="258"/>
        <v>0</v>
      </c>
      <c r="JQ43" s="23">
        <f t="shared" si="258"/>
        <v>0</v>
      </c>
      <c r="JR43" s="23">
        <f t="shared" si="258"/>
        <v>0</v>
      </c>
      <c r="JS43" s="23">
        <f t="shared" si="258"/>
        <v>0</v>
      </c>
      <c r="JT43" s="23">
        <f t="shared" si="258"/>
        <v>0</v>
      </c>
      <c r="JU43" s="23">
        <f t="shared" si="258"/>
        <v>0</v>
      </c>
      <c r="JV43" s="23">
        <f t="shared" si="258"/>
        <v>0</v>
      </c>
      <c r="JW43" s="23">
        <f t="shared" si="258"/>
        <v>0</v>
      </c>
      <c r="JX43" s="23">
        <f t="shared" si="258"/>
        <v>0</v>
      </c>
      <c r="JY43" s="23">
        <f t="shared" si="258"/>
        <v>0</v>
      </c>
      <c r="JZ43" s="23">
        <f t="shared" si="258"/>
        <v>0</v>
      </c>
      <c r="KA43" s="23">
        <f t="shared" si="258"/>
        <v>0</v>
      </c>
      <c r="KB43" s="23">
        <f t="shared" si="258"/>
        <v>0</v>
      </c>
      <c r="KC43" s="23">
        <f t="shared" ref="KC43" si="259">+KC44+KC45</f>
        <v>0</v>
      </c>
    </row>
    <row r="44" spans="1:289" ht="12" customHeight="1" thickBot="1" x14ac:dyDescent="0.25">
      <c r="A44" s="57" t="s">
        <v>7</v>
      </c>
      <c r="B44" s="58"/>
      <c r="C44" s="25"/>
      <c r="D44" s="25">
        <v>100</v>
      </c>
      <c r="E44" s="25">
        <v>68.599999999999994</v>
      </c>
      <c r="F44" s="25"/>
      <c r="G44" s="25"/>
      <c r="H44" s="25"/>
      <c r="I44" s="25"/>
      <c r="J44" s="25"/>
      <c r="K44" s="25"/>
      <c r="L44" s="25"/>
      <c r="M44" s="25">
        <v>500</v>
      </c>
      <c r="N44" s="26"/>
      <c r="O44" s="26"/>
      <c r="P44" s="26"/>
      <c r="Q44" s="26"/>
      <c r="R44" s="26"/>
      <c r="S44" s="26"/>
      <c r="T44" s="26"/>
      <c r="U44" s="26"/>
      <c r="V44" s="25"/>
      <c r="W44" s="25"/>
      <c r="X44" s="25"/>
      <c r="Y44" s="25"/>
      <c r="Z44" s="25"/>
      <c r="AA44" s="25"/>
      <c r="AB44" s="25"/>
      <c r="AC44" s="25"/>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v>1800</v>
      </c>
      <c r="BP44" s="26"/>
      <c r="BQ44" s="26"/>
      <c r="BR44" s="26"/>
      <c r="BS44" s="26">
        <v>3227.6</v>
      </c>
      <c r="BT44" s="26"/>
      <c r="BU44" s="26"/>
      <c r="BV44" s="26"/>
      <c r="BW44" s="26">
        <v>130</v>
      </c>
      <c r="BX44" s="26"/>
      <c r="BY44" s="26"/>
      <c r="BZ44" s="26"/>
      <c r="CA44" s="26"/>
      <c r="CB44" s="26"/>
      <c r="CC44" s="26"/>
      <c r="CD44" s="26"/>
      <c r="CE44" s="26"/>
      <c r="CF44" s="26"/>
      <c r="CG44" s="26"/>
      <c r="CH44" s="26"/>
      <c r="CI44" s="26"/>
      <c r="CJ44" s="26"/>
      <c r="CK44" s="26"/>
      <c r="CL44" s="26"/>
      <c r="CM44" s="26"/>
      <c r="CN44" s="26"/>
      <c r="CO44" s="26"/>
      <c r="CP44" s="26"/>
      <c r="CQ44" s="26"/>
      <c r="CR44" s="26">
        <v>519.5</v>
      </c>
      <c r="CS44" s="26"/>
      <c r="CT44" s="26"/>
      <c r="CU44" s="26"/>
      <c r="CV44" s="26"/>
      <c r="CW44" s="26"/>
      <c r="CX44" s="26"/>
      <c r="CY44" s="26"/>
      <c r="CZ44" s="26">
        <v>258</v>
      </c>
      <c r="DA44" s="26"/>
      <c r="DB44" s="26">
        <v>100</v>
      </c>
      <c r="DC44" s="26"/>
      <c r="DD44" s="26"/>
      <c r="DE44" s="26"/>
      <c r="DF44" s="26"/>
      <c r="DG44" s="26"/>
      <c r="DH44" s="26"/>
      <c r="DI44" s="26"/>
      <c r="DJ44" s="26">
        <v>6474.5</v>
      </c>
      <c r="DK44" s="26"/>
      <c r="DL44" s="26"/>
      <c r="DM44" s="26"/>
      <c r="DN44" s="26"/>
      <c r="DO44" s="26"/>
      <c r="DP44" s="26"/>
      <c r="DQ44" s="26"/>
      <c r="DR44" s="26"/>
      <c r="DS44" s="26"/>
      <c r="DT44" s="26">
        <v>1250</v>
      </c>
      <c r="DU44" s="26"/>
      <c r="DV44" s="26">
        <v>275</v>
      </c>
      <c r="DW44" s="26"/>
      <c r="DX44" s="26"/>
      <c r="DY44" s="26"/>
      <c r="DZ44" s="26"/>
      <c r="EA44" s="26"/>
      <c r="EB44" s="26"/>
      <c r="EC44" s="26"/>
      <c r="ED44" s="26"/>
      <c r="EE44" s="26"/>
      <c r="EF44" s="26"/>
      <c r="EG44" s="26"/>
      <c r="EH44" s="26"/>
      <c r="EI44" s="26">
        <v>20</v>
      </c>
      <c r="EJ44" s="26"/>
      <c r="EK44" s="26">
        <v>1525</v>
      </c>
      <c r="EL44" s="26"/>
      <c r="EM44" s="26"/>
      <c r="EN44" s="26"/>
      <c r="EO44" s="26"/>
      <c r="EP44" s="26"/>
      <c r="EQ44" s="26"/>
      <c r="ER44" s="26"/>
      <c r="ES44" s="26"/>
      <c r="ET44" s="26"/>
      <c r="EU44" s="26"/>
      <c r="EV44" s="26"/>
      <c r="EW44" s="26"/>
      <c r="EX44" s="26"/>
      <c r="EY44" s="26"/>
      <c r="EZ44" s="26"/>
      <c r="FA44" s="26"/>
      <c r="FB44" s="26">
        <v>1766.6</v>
      </c>
      <c r="FC44" s="26">
        <v>13165.4</v>
      </c>
      <c r="FD44" s="26"/>
      <c r="FE44" s="26"/>
      <c r="FF44" s="26"/>
      <c r="FG44" s="26"/>
      <c r="FH44" s="26"/>
      <c r="FI44" s="26"/>
      <c r="FJ44" s="26">
        <v>951.35</v>
      </c>
      <c r="FK44" s="26"/>
      <c r="FL44" s="26"/>
      <c r="FM44" s="26"/>
      <c r="FN44" s="26"/>
      <c r="FO44" s="26"/>
      <c r="FP44" s="26">
        <v>29.1</v>
      </c>
      <c r="FQ44" s="26"/>
      <c r="FR44" s="26"/>
      <c r="FS44" s="26"/>
      <c r="FT44" s="26"/>
      <c r="FU44" s="26"/>
      <c r="FV44" s="26"/>
      <c r="FW44" s="26">
        <v>288606</v>
      </c>
      <c r="FX44" s="26"/>
      <c r="FY44" s="26"/>
      <c r="FZ44" s="26"/>
      <c r="GA44" s="26"/>
      <c r="GB44" s="26"/>
      <c r="GC44" s="26"/>
      <c r="GD44" s="26"/>
      <c r="GE44" s="26"/>
      <c r="GF44" s="26">
        <v>8100</v>
      </c>
      <c r="GG44" s="26"/>
      <c r="GH44" s="26"/>
      <c r="GI44" s="26"/>
      <c r="GJ44" s="26"/>
      <c r="GK44" s="26"/>
      <c r="GL44" s="26"/>
      <c r="GM44" s="26"/>
      <c r="GN44" s="26"/>
      <c r="GO44" s="26"/>
      <c r="GP44" s="26">
        <v>25</v>
      </c>
      <c r="GQ44" s="26"/>
      <c r="GR44" s="26"/>
      <c r="GS44" s="26"/>
      <c r="GT44" s="26"/>
      <c r="GU44" s="26"/>
      <c r="GV44" s="26"/>
      <c r="GW44" s="26"/>
      <c r="GX44" s="26"/>
      <c r="GY44" s="26"/>
      <c r="GZ44" s="26"/>
      <c r="HA44" s="26"/>
      <c r="HB44" s="26"/>
      <c r="HC44" s="26"/>
      <c r="HD44" s="26"/>
      <c r="HE44" s="26"/>
      <c r="HF44" s="26">
        <v>120</v>
      </c>
      <c r="HG44" s="26"/>
      <c r="HH44" s="26"/>
      <c r="HI44" s="26"/>
      <c r="HJ44" s="26"/>
      <c r="HK44" s="26"/>
      <c r="HL44" s="26"/>
      <c r="HM44" s="26"/>
      <c r="HN44" s="26"/>
      <c r="HO44" s="26"/>
      <c r="HP44" s="26"/>
      <c r="HQ44" s="26"/>
      <c r="HR44" s="26"/>
      <c r="HS44" s="26"/>
      <c r="HT44" s="26"/>
      <c r="HU44" s="26"/>
      <c r="HV44" s="26"/>
      <c r="HW44" s="26"/>
      <c r="HX44" s="26"/>
      <c r="HY44" s="26"/>
      <c r="HZ44" s="26">
        <v>4</v>
      </c>
      <c r="IA44" s="26"/>
      <c r="IB44" s="26"/>
      <c r="IC44" s="26"/>
      <c r="ID44" s="26"/>
      <c r="IE44" s="26"/>
      <c r="IF44" s="26"/>
      <c r="IG44" s="26"/>
      <c r="IH44" s="26"/>
      <c r="II44" s="26"/>
      <c r="IJ44" s="26">
        <v>3000</v>
      </c>
      <c r="IK44" s="26"/>
      <c r="IL44" s="26"/>
      <c r="IM44" s="26"/>
      <c r="IN44" s="26"/>
      <c r="IO44" s="26"/>
      <c r="IP44" s="26"/>
      <c r="IQ44" s="26"/>
      <c r="IR44" s="26"/>
      <c r="IS44" s="26"/>
      <c r="IT44" s="26"/>
      <c r="IU44" s="26"/>
      <c r="IV44" s="26"/>
      <c r="IW44" s="26"/>
      <c r="IX44" s="26"/>
      <c r="IY44" s="26"/>
      <c r="IZ44" s="26"/>
      <c r="JA44" s="26"/>
      <c r="JB44" s="26"/>
      <c r="JC44" s="26"/>
      <c r="JD44" s="26"/>
      <c r="JE44" s="26"/>
      <c r="JF44" s="26"/>
      <c r="JG44" s="26"/>
      <c r="JH44" s="26"/>
      <c r="JI44" s="26"/>
      <c r="JJ44" s="26"/>
      <c r="JK44" s="26"/>
      <c r="JL44" s="26"/>
      <c r="JM44" s="26"/>
      <c r="JN44" s="26"/>
      <c r="JO44" s="26"/>
      <c r="JP44" s="26"/>
      <c r="JQ44" s="26"/>
      <c r="JR44" s="26"/>
      <c r="JS44" s="26"/>
      <c r="JT44" s="26"/>
      <c r="JU44" s="26"/>
      <c r="JV44" s="26"/>
      <c r="JW44" s="26"/>
      <c r="JX44" s="26"/>
      <c r="JY44" s="26"/>
      <c r="JZ44" s="26"/>
      <c r="KA44" s="26"/>
      <c r="KB44" s="26"/>
      <c r="KC44" s="26"/>
    </row>
    <row r="45" spans="1:289" ht="12" customHeight="1" thickBot="1" x14ac:dyDescent="0.25">
      <c r="A45" s="57" t="s">
        <v>9</v>
      </c>
      <c r="B45" s="58"/>
      <c r="C45" s="25"/>
      <c r="D45" s="25"/>
      <c r="E45" s="25"/>
      <c r="F45" s="25"/>
      <c r="G45" s="25"/>
      <c r="H45" s="25"/>
      <c r="I45" s="25"/>
      <c r="J45" s="25"/>
      <c r="K45" s="25"/>
      <c r="L45" s="25"/>
      <c r="M45" s="25"/>
      <c r="N45" s="26"/>
      <c r="O45" s="26"/>
      <c r="P45" s="26"/>
      <c r="Q45" s="26"/>
      <c r="R45" s="26"/>
      <c r="S45" s="26"/>
      <c r="T45" s="26"/>
      <c r="U45" s="26"/>
      <c r="V45" s="25"/>
      <c r="W45" s="25"/>
      <c r="X45" s="25"/>
      <c r="Y45" s="25"/>
      <c r="Z45" s="25"/>
      <c r="AA45" s="25"/>
      <c r="AB45" s="25"/>
      <c r="AC45" s="25"/>
      <c r="AD45" s="26"/>
      <c r="AE45" s="26"/>
      <c r="AF45" s="26">
        <v>500</v>
      </c>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v>454.05</v>
      </c>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v>9153.6</v>
      </c>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v>706.6</v>
      </c>
      <c r="FD45" s="26"/>
      <c r="FE45" s="26"/>
      <c r="FF45" s="26"/>
      <c r="FG45" s="26"/>
      <c r="FH45" s="26"/>
      <c r="FI45" s="26"/>
      <c r="FJ45" s="26">
        <v>17406.400000000001</v>
      </c>
      <c r="FK45" s="26"/>
      <c r="FL45" s="26"/>
      <c r="FM45" s="26"/>
      <c r="FN45" s="26"/>
      <c r="FO45" s="26"/>
      <c r="FP45" s="26">
        <v>75</v>
      </c>
      <c r="FQ45" s="26"/>
      <c r="FR45" s="26"/>
      <c r="FS45" s="26"/>
      <c r="FT45" s="26"/>
      <c r="FU45" s="26"/>
      <c r="FV45" s="26"/>
      <c r="FW45" s="26"/>
      <c r="FX45" s="26"/>
      <c r="FY45" s="26"/>
      <c r="FZ45" s="26"/>
      <c r="GA45" s="26"/>
      <c r="GB45" s="26"/>
      <c r="GC45" s="26"/>
      <c r="GD45" s="26"/>
      <c r="GE45" s="26"/>
      <c r="GF45" s="26"/>
      <c r="GG45" s="26">
        <v>1260</v>
      </c>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v>30</v>
      </c>
      <c r="IA45" s="26"/>
      <c r="IB45" s="26"/>
      <c r="IC45" s="26"/>
      <c r="ID45" s="26"/>
      <c r="IE45" s="26"/>
      <c r="IF45" s="26"/>
      <c r="IG45" s="26"/>
      <c r="IH45" s="26"/>
      <c r="II45" s="26"/>
      <c r="IJ45" s="26"/>
      <c r="IK45" s="26"/>
      <c r="IL45" s="26"/>
      <c r="IM45" s="26"/>
      <c r="IN45" s="26"/>
      <c r="IO45" s="26"/>
      <c r="IP45" s="26"/>
      <c r="IQ45" s="26"/>
      <c r="IR45" s="26"/>
      <c r="IS45" s="26"/>
      <c r="IT45" s="26"/>
      <c r="IU45" s="26"/>
      <c r="IV45" s="26"/>
      <c r="IW45" s="26"/>
      <c r="IX45" s="26"/>
      <c r="IY45" s="26"/>
      <c r="IZ45" s="26"/>
      <c r="JA45" s="26"/>
      <c r="JB45" s="26"/>
      <c r="JC45" s="26"/>
      <c r="JD45" s="26"/>
      <c r="JE45" s="26"/>
      <c r="JF45" s="26"/>
      <c r="JG45" s="26"/>
      <c r="JH45" s="26"/>
      <c r="JI45" s="26"/>
      <c r="JJ45" s="26"/>
      <c r="JK45" s="26"/>
      <c r="JL45" s="26">
        <v>300</v>
      </c>
      <c r="JM45" s="26"/>
      <c r="JN45" s="26"/>
      <c r="JO45" s="26"/>
      <c r="JP45" s="26"/>
      <c r="JQ45" s="26"/>
      <c r="JR45" s="26"/>
      <c r="JS45" s="26"/>
      <c r="JT45" s="26"/>
      <c r="JU45" s="26"/>
      <c r="JV45" s="26"/>
      <c r="JW45" s="26"/>
      <c r="JX45" s="26"/>
      <c r="JY45" s="26"/>
      <c r="JZ45" s="26"/>
      <c r="KA45" s="26"/>
      <c r="KB45" s="26"/>
      <c r="KC45" s="26"/>
    </row>
    <row r="46" spans="1:289" s="31" customFormat="1" ht="12" customHeight="1" thickBot="1" x14ac:dyDescent="0.25">
      <c r="A46" s="65" t="s">
        <v>316</v>
      </c>
      <c r="B46" s="66"/>
      <c r="C46" s="23">
        <f>+C47</f>
        <v>0</v>
      </c>
      <c r="D46" s="23">
        <f t="shared" ref="D46:BO46" si="260">+D47</f>
        <v>0</v>
      </c>
      <c r="E46" s="23">
        <f t="shared" si="260"/>
        <v>0</v>
      </c>
      <c r="F46" s="23">
        <f t="shared" si="260"/>
        <v>0</v>
      </c>
      <c r="G46" s="23">
        <f t="shared" si="260"/>
        <v>0</v>
      </c>
      <c r="H46" s="23">
        <f t="shared" si="260"/>
        <v>0</v>
      </c>
      <c r="I46" s="23">
        <f t="shared" si="260"/>
        <v>0</v>
      </c>
      <c r="J46" s="23">
        <f t="shared" si="260"/>
        <v>0</v>
      </c>
      <c r="K46" s="23">
        <f t="shared" si="260"/>
        <v>0</v>
      </c>
      <c r="L46" s="23">
        <f t="shared" si="260"/>
        <v>0</v>
      </c>
      <c r="M46" s="23">
        <f t="shared" si="260"/>
        <v>0</v>
      </c>
      <c r="N46" s="23">
        <f t="shared" si="260"/>
        <v>0</v>
      </c>
      <c r="O46" s="23">
        <f t="shared" si="260"/>
        <v>0</v>
      </c>
      <c r="P46" s="23">
        <f t="shared" si="260"/>
        <v>0</v>
      </c>
      <c r="Q46" s="23">
        <f t="shared" si="260"/>
        <v>0</v>
      </c>
      <c r="R46" s="23">
        <f t="shared" si="260"/>
        <v>0</v>
      </c>
      <c r="S46" s="23">
        <f t="shared" si="260"/>
        <v>0</v>
      </c>
      <c r="T46" s="23">
        <f t="shared" si="260"/>
        <v>0</v>
      </c>
      <c r="U46" s="23">
        <f t="shared" si="260"/>
        <v>0</v>
      </c>
      <c r="V46" s="23">
        <f t="shared" si="260"/>
        <v>0</v>
      </c>
      <c r="W46" s="23">
        <f t="shared" si="260"/>
        <v>0</v>
      </c>
      <c r="X46" s="23">
        <f t="shared" si="260"/>
        <v>0</v>
      </c>
      <c r="Y46" s="23">
        <f t="shared" si="260"/>
        <v>0</v>
      </c>
      <c r="Z46" s="23">
        <f t="shared" si="260"/>
        <v>0</v>
      </c>
      <c r="AA46" s="23">
        <f t="shared" si="260"/>
        <v>0</v>
      </c>
      <c r="AB46" s="23">
        <f t="shared" si="260"/>
        <v>0</v>
      </c>
      <c r="AC46" s="23">
        <f t="shared" si="260"/>
        <v>0</v>
      </c>
      <c r="AD46" s="23">
        <f t="shared" si="260"/>
        <v>0</v>
      </c>
      <c r="AE46" s="23">
        <f t="shared" si="260"/>
        <v>0</v>
      </c>
      <c r="AF46" s="23">
        <f t="shared" si="260"/>
        <v>0</v>
      </c>
      <c r="AG46" s="23">
        <f t="shared" si="260"/>
        <v>0</v>
      </c>
      <c r="AH46" s="23">
        <f t="shared" si="260"/>
        <v>0</v>
      </c>
      <c r="AI46" s="23">
        <f t="shared" si="260"/>
        <v>0</v>
      </c>
      <c r="AJ46" s="23">
        <f t="shared" si="260"/>
        <v>0</v>
      </c>
      <c r="AK46" s="23">
        <f t="shared" si="260"/>
        <v>0</v>
      </c>
      <c r="AL46" s="23">
        <f t="shared" si="260"/>
        <v>0</v>
      </c>
      <c r="AM46" s="23">
        <f t="shared" si="260"/>
        <v>0</v>
      </c>
      <c r="AN46" s="23">
        <f t="shared" si="260"/>
        <v>0</v>
      </c>
      <c r="AO46" s="23">
        <f t="shared" si="260"/>
        <v>0</v>
      </c>
      <c r="AP46" s="23">
        <f t="shared" si="260"/>
        <v>0</v>
      </c>
      <c r="AQ46" s="23">
        <f t="shared" si="260"/>
        <v>0</v>
      </c>
      <c r="AR46" s="23">
        <f t="shared" si="260"/>
        <v>0</v>
      </c>
      <c r="AS46" s="23">
        <f t="shared" si="260"/>
        <v>0</v>
      </c>
      <c r="AT46" s="23">
        <f t="shared" si="260"/>
        <v>0</v>
      </c>
      <c r="AU46" s="23">
        <f t="shared" si="260"/>
        <v>0</v>
      </c>
      <c r="AV46" s="23">
        <f t="shared" si="260"/>
        <v>0</v>
      </c>
      <c r="AW46" s="23">
        <f t="shared" si="260"/>
        <v>0</v>
      </c>
      <c r="AX46" s="23">
        <f t="shared" si="260"/>
        <v>0</v>
      </c>
      <c r="AY46" s="23">
        <f t="shared" si="260"/>
        <v>0</v>
      </c>
      <c r="AZ46" s="23">
        <f t="shared" si="260"/>
        <v>0</v>
      </c>
      <c r="BA46" s="23">
        <f t="shared" si="260"/>
        <v>0</v>
      </c>
      <c r="BB46" s="23">
        <f t="shared" si="260"/>
        <v>0</v>
      </c>
      <c r="BC46" s="23">
        <f t="shared" si="260"/>
        <v>0</v>
      </c>
      <c r="BD46" s="23">
        <f t="shared" si="260"/>
        <v>0</v>
      </c>
      <c r="BE46" s="23">
        <f t="shared" si="260"/>
        <v>0</v>
      </c>
      <c r="BF46" s="23">
        <f t="shared" si="260"/>
        <v>0</v>
      </c>
      <c r="BG46" s="23">
        <f t="shared" si="260"/>
        <v>0</v>
      </c>
      <c r="BH46" s="23">
        <f t="shared" si="260"/>
        <v>0</v>
      </c>
      <c r="BI46" s="23">
        <f t="shared" si="260"/>
        <v>0</v>
      </c>
      <c r="BJ46" s="23">
        <f t="shared" si="260"/>
        <v>0</v>
      </c>
      <c r="BK46" s="23">
        <f t="shared" si="260"/>
        <v>0</v>
      </c>
      <c r="BL46" s="23">
        <f t="shared" si="260"/>
        <v>0</v>
      </c>
      <c r="BM46" s="23">
        <f t="shared" si="260"/>
        <v>0</v>
      </c>
      <c r="BN46" s="23">
        <f t="shared" si="260"/>
        <v>0</v>
      </c>
      <c r="BO46" s="23">
        <f t="shared" si="260"/>
        <v>0</v>
      </c>
      <c r="BP46" s="23">
        <f t="shared" ref="BP46:DZ46" si="261">+BP47</f>
        <v>0</v>
      </c>
      <c r="BQ46" s="23">
        <f t="shared" si="261"/>
        <v>0</v>
      </c>
      <c r="BR46" s="23">
        <f t="shared" si="261"/>
        <v>0</v>
      </c>
      <c r="BS46" s="23">
        <f t="shared" si="261"/>
        <v>0</v>
      </c>
      <c r="BT46" s="23">
        <f t="shared" si="261"/>
        <v>0</v>
      </c>
      <c r="BU46" s="23">
        <f t="shared" si="261"/>
        <v>0</v>
      </c>
      <c r="BV46" s="23">
        <f t="shared" si="261"/>
        <v>0</v>
      </c>
      <c r="BW46" s="23">
        <f t="shared" si="261"/>
        <v>0</v>
      </c>
      <c r="BX46" s="23">
        <f t="shared" si="261"/>
        <v>0</v>
      </c>
      <c r="BY46" s="23">
        <f t="shared" si="261"/>
        <v>0</v>
      </c>
      <c r="BZ46" s="23">
        <f t="shared" si="261"/>
        <v>0</v>
      </c>
      <c r="CA46" s="23">
        <f t="shared" si="261"/>
        <v>0</v>
      </c>
      <c r="CB46" s="23">
        <f t="shared" si="261"/>
        <v>0</v>
      </c>
      <c r="CC46" s="23">
        <f t="shared" si="261"/>
        <v>0</v>
      </c>
      <c r="CD46" s="23">
        <f t="shared" si="261"/>
        <v>0</v>
      </c>
      <c r="CE46" s="23">
        <f t="shared" si="261"/>
        <v>0</v>
      </c>
      <c r="CF46" s="23">
        <f t="shared" si="261"/>
        <v>0</v>
      </c>
      <c r="CG46" s="23">
        <f t="shared" si="261"/>
        <v>0</v>
      </c>
      <c r="CH46" s="23">
        <f t="shared" si="261"/>
        <v>0</v>
      </c>
      <c r="CI46" s="23">
        <f t="shared" si="261"/>
        <v>0</v>
      </c>
      <c r="CJ46" s="23">
        <f t="shared" si="261"/>
        <v>0</v>
      </c>
      <c r="CK46" s="23">
        <f t="shared" si="261"/>
        <v>0</v>
      </c>
      <c r="CL46" s="23">
        <f t="shared" si="261"/>
        <v>0</v>
      </c>
      <c r="CM46" s="23">
        <f t="shared" si="261"/>
        <v>0</v>
      </c>
      <c r="CN46" s="23">
        <f t="shared" si="261"/>
        <v>0</v>
      </c>
      <c r="CO46" s="23">
        <f t="shared" si="261"/>
        <v>0</v>
      </c>
      <c r="CP46" s="23">
        <f t="shared" si="261"/>
        <v>0</v>
      </c>
      <c r="CQ46" s="23">
        <f t="shared" si="261"/>
        <v>0</v>
      </c>
      <c r="CR46" s="23">
        <f t="shared" si="261"/>
        <v>0</v>
      </c>
      <c r="CS46" s="23">
        <f t="shared" si="261"/>
        <v>0</v>
      </c>
      <c r="CT46" s="23">
        <f t="shared" si="261"/>
        <v>0</v>
      </c>
      <c r="CU46" s="23">
        <f t="shared" si="261"/>
        <v>0</v>
      </c>
      <c r="CV46" s="23">
        <f t="shared" si="261"/>
        <v>0</v>
      </c>
      <c r="CW46" s="23">
        <f t="shared" si="261"/>
        <v>0</v>
      </c>
      <c r="CX46" s="23">
        <f t="shared" si="261"/>
        <v>0</v>
      </c>
      <c r="CY46" s="23">
        <f t="shared" si="261"/>
        <v>0</v>
      </c>
      <c r="CZ46" s="23">
        <f t="shared" si="261"/>
        <v>0</v>
      </c>
      <c r="DA46" s="23">
        <f t="shared" si="261"/>
        <v>0</v>
      </c>
      <c r="DB46" s="23">
        <f t="shared" si="261"/>
        <v>2115535</v>
      </c>
      <c r="DC46" s="23">
        <f t="shared" si="261"/>
        <v>0</v>
      </c>
      <c r="DD46" s="23">
        <f t="shared" si="261"/>
        <v>0</v>
      </c>
      <c r="DE46" s="23">
        <f t="shared" si="261"/>
        <v>0</v>
      </c>
      <c r="DF46" s="23">
        <f t="shared" si="261"/>
        <v>0</v>
      </c>
      <c r="DG46" s="23">
        <f t="shared" si="261"/>
        <v>0</v>
      </c>
      <c r="DH46" s="23">
        <f t="shared" si="261"/>
        <v>0</v>
      </c>
      <c r="DI46" s="23">
        <f t="shared" si="261"/>
        <v>0</v>
      </c>
      <c r="DJ46" s="23">
        <f t="shared" si="261"/>
        <v>0</v>
      </c>
      <c r="DK46" s="23">
        <f t="shared" si="261"/>
        <v>0</v>
      </c>
      <c r="DL46" s="23">
        <f t="shared" si="261"/>
        <v>0</v>
      </c>
      <c r="DM46" s="23">
        <f t="shared" si="261"/>
        <v>0</v>
      </c>
      <c r="DN46" s="23">
        <f t="shared" si="261"/>
        <v>0</v>
      </c>
      <c r="DO46" s="23">
        <f t="shared" si="261"/>
        <v>0</v>
      </c>
      <c r="DP46" s="23">
        <f t="shared" si="261"/>
        <v>0</v>
      </c>
      <c r="DQ46" s="23">
        <f t="shared" si="261"/>
        <v>0</v>
      </c>
      <c r="DR46" s="23">
        <f t="shared" si="261"/>
        <v>0</v>
      </c>
      <c r="DS46" s="23">
        <f t="shared" si="261"/>
        <v>0</v>
      </c>
      <c r="DT46" s="23">
        <f t="shared" si="261"/>
        <v>0</v>
      </c>
      <c r="DU46" s="23">
        <f t="shared" si="261"/>
        <v>0</v>
      </c>
      <c r="DV46" s="23">
        <f t="shared" si="261"/>
        <v>0</v>
      </c>
      <c r="DW46" s="23">
        <f t="shared" si="261"/>
        <v>0</v>
      </c>
      <c r="DX46" s="23">
        <f t="shared" si="261"/>
        <v>0</v>
      </c>
      <c r="DY46" s="23">
        <f t="shared" si="261"/>
        <v>0</v>
      </c>
      <c r="DZ46" s="23">
        <f t="shared" si="261"/>
        <v>0</v>
      </c>
      <c r="EA46" s="23">
        <f t="shared" ref="EA46:GA46" si="262">+EA47</f>
        <v>0</v>
      </c>
      <c r="EB46" s="23">
        <f t="shared" si="262"/>
        <v>0</v>
      </c>
      <c r="EC46" s="23">
        <f t="shared" si="262"/>
        <v>0</v>
      </c>
      <c r="ED46" s="23">
        <f t="shared" si="262"/>
        <v>0</v>
      </c>
      <c r="EE46" s="23">
        <f t="shared" si="262"/>
        <v>0</v>
      </c>
      <c r="EF46" s="23">
        <f t="shared" si="262"/>
        <v>0</v>
      </c>
      <c r="EG46" s="23">
        <f t="shared" si="262"/>
        <v>0</v>
      </c>
      <c r="EH46" s="23">
        <f t="shared" si="262"/>
        <v>0</v>
      </c>
      <c r="EI46" s="23">
        <f t="shared" si="262"/>
        <v>0</v>
      </c>
      <c r="EJ46" s="23">
        <f t="shared" si="262"/>
        <v>0</v>
      </c>
      <c r="EK46" s="23">
        <f t="shared" si="262"/>
        <v>0</v>
      </c>
      <c r="EL46" s="23">
        <f t="shared" si="262"/>
        <v>0</v>
      </c>
      <c r="EM46" s="23">
        <f t="shared" si="262"/>
        <v>0</v>
      </c>
      <c r="EN46" s="23">
        <f t="shared" si="262"/>
        <v>0</v>
      </c>
      <c r="EO46" s="23">
        <f t="shared" si="262"/>
        <v>0</v>
      </c>
      <c r="EP46" s="23">
        <f t="shared" si="262"/>
        <v>0</v>
      </c>
      <c r="EQ46" s="23">
        <f t="shared" si="262"/>
        <v>0</v>
      </c>
      <c r="ER46" s="23">
        <f t="shared" si="262"/>
        <v>0</v>
      </c>
      <c r="ES46" s="23">
        <f t="shared" si="262"/>
        <v>0</v>
      </c>
      <c r="ET46" s="23">
        <f t="shared" si="262"/>
        <v>0</v>
      </c>
      <c r="EU46" s="23">
        <f t="shared" si="262"/>
        <v>0</v>
      </c>
      <c r="EV46" s="23">
        <f t="shared" si="262"/>
        <v>0</v>
      </c>
      <c r="EW46" s="23">
        <f t="shared" si="262"/>
        <v>0</v>
      </c>
      <c r="EX46" s="23">
        <f t="shared" si="262"/>
        <v>0</v>
      </c>
      <c r="EY46" s="23">
        <f t="shared" si="262"/>
        <v>0</v>
      </c>
      <c r="EZ46" s="23">
        <f t="shared" si="262"/>
        <v>0</v>
      </c>
      <c r="FA46" s="23">
        <f t="shared" si="262"/>
        <v>0</v>
      </c>
      <c r="FB46" s="23">
        <f t="shared" si="262"/>
        <v>0</v>
      </c>
      <c r="FC46" s="23">
        <f t="shared" si="262"/>
        <v>0</v>
      </c>
      <c r="FD46" s="23">
        <f t="shared" si="262"/>
        <v>0</v>
      </c>
      <c r="FE46" s="23">
        <f t="shared" si="262"/>
        <v>0</v>
      </c>
      <c r="FF46" s="23">
        <f t="shared" si="262"/>
        <v>0</v>
      </c>
      <c r="FG46" s="23">
        <f t="shared" si="262"/>
        <v>0</v>
      </c>
      <c r="FH46" s="23">
        <f t="shared" si="262"/>
        <v>0</v>
      </c>
      <c r="FI46" s="23">
        <f t="shared" si="262"/>
        <v>0</v>
      </c>
      <c r="FJ46" s="23">
        <f t="shared" si="262"/>
        <v>0</v>
      </c>
      <c r="FK46" s="23">
        <f t="shared" si="262"/>
        <v>0</v>
      </c>
      <c r="FL46" s="23">
        <f t="shared" si="262"/>
        <v>0</v>
      </c>
      <c r="FM46" s="23">
        <f t="shared" si="262"/>
        <v>0</v>
      </c>
      <c r="FN46" s="23">
        <f t="shared" si="262"/>
        <v>0</v>
      </c>
      <c r="FO46" s="23">
        <f t="shared" si="262"/>
        <v>0</v>
      </c>
      <c r="FP46" s="23">
        <f t="shared" si="262"/>
        <v>0</v>
      </c>
      <c r="FQ46" s="23">
        <f t="shared" si="262"/>
        <v>0</v>
      </c>
      <c r="FR46" s="23">
        <f t="shared" si="262"/>
        <v>0</v>
      </c>
      <c r="FS46" s="23">
        <f t="shared" si="262"/>
        <v>0</v>
      </c>
      <c r="FT46" s="23">
        <f t="shared" si="262"/>
        <v>0</v>
      </c>
      <c r="FU46" s="23">
        <f t="shared" si="262"/>
        <v>0</v>
      </c>
      <c r="FV46" s="23">
        <f t="shared" si="262"/>
        <v>0</v>
      </c>
      <c r="FW46" s="23">
        <f t="shared" si="262"/>
        <v>0</v>
      </c>
      <c r="FX46" s="23">
        <f t="shared" si="262"/>
        <v>0</v>
      </c>
      <c r="FY46" s="23">
        <f t="shared" si="262"/>
        <v>0</v>
      </c>
      <c r="FZ46" s="23">
        <f t="shared" si="262"/>
        <v>0</v>
      </c>
      <c r="GA46" s="23">
        <f t="shared" si="262"/>
        <v>0</v>
      </c>
      <c r="GB46" s="23">
        <f>+GB47</f>
        <v>0</v>
      </c>
      <c r="GC46" s="23">
        <f t="shared" ref="GC46:IN46" si="263">+GC47</f>
        <v>0</v>
      </c>
      <c r="GD46" s="23">
        <f t="shared" si="263"/>
        <v>0</v>
      </c>
      <c r="GE46" s="23">
        <f t="shared" si="263"/>
        <v>0</v>
      </c>
      <c r="GF46" s="23">
        <f t="shared" si="263"/>
        <v>0</v>
      </c>
      <c r="GG46" s="23">
        <f t="shared" si="263"/>
        <v>0</v>
      </c>
      <c r="GH46" s="23">
        <f t="shared" si="263"/>
        <v>0</v>
      </c>
      <c r="GI46" s="23">
        <f t="shared" si="263"/>
        <v>0</v>
      </c>
      <c r="GJ46" s="23">
        <f t="shared" si="263"/>
        <v>0</v>
      </c>
      <c r="GK46" s="23">
        <f t="shared" si="263"/>
        <v>0</v>
      </c>
      <c r="GL46" s="23">
        <f t="shared" si="263"/>
        <v>0</v>
      </c>
      <c r="GM46" s="23">
        <f t="shared" si="263"/>
        <v>0</v>
      </c>
      <c r="GN46" s="23">
        <f t="shared" si="263"/>
        <v>0</v>
      </c>
      <c r="GO46" s="23">
        <f t="shared" si="263"/>
        <v>0</v>
      </c>
      <c r="GP46" s="23">
        <f t="shared" si="263"/>
        <v>0</v>
      </c>
      <c r="GQ46" s="23">
        <f t="shared" si="263"/>
        <v>0</v>
      </c>
      <c r="GR46" s="23">
        <f t="shared" si="263"/>
        <v>0</v>
      </c>
      <c r="GS46" s="23">
        <f t="shared" si="263"/>
        <v>0</v>
      </c>
      <c r="GT46" s="23">
        <f t="shared" si="263"/>
        <v>0</v>
      </c>
      <c r="GU46" s="23">
        <f t="shared" si="263"/>
        <v>0</v>
      </c>
      <c r="GV46" s="23">
        <f t="shared" si="263"/>
        <v>0</v>
      </c>
      <c r="GW46" s="23">
        <f t="shared" si="263"/>
        <v>0</v>
      </c>
      <c r="GX46" s="23">
        <f t="shared" si="263"/>
        <v>0</v>
      </c>
      <c r="GY46" s="23">
        <f t="shared" si="263"/>
        <v>0</v>
      </c>
      <c r="GZ46" s="23">
        <f t="shared" si="263"/>
        <v>0</v>
      </c>
      <c r="HA46" s="23">
        <f t="shared" si="263"/>
        <v>0</v>
      </c>
      <c r="HB46" s="23">
        <f t="shared" si="263"/>
        <v>0</v>
      </c>
      <c r="HC46" s="23">
        <f t="shared" si="263"/>
        <v>0</v>
      </c>
      <c r="HD46" s="23">
        <f t="shared" si="263"/>
        <v>0</v>
      </c>
      <c r="HE46" s="23">
        <f t="shared" si="263"/>
        <v>0</v>
      </c>
      <c r="HF46" s="23">
        <f t="shared" si="263"/>
        <v>0</v>
      </c>
      <c r="HG46" s="23">
        <f t="shared" si="263"/>
        <v>0</v>
      </c>
      <c r="HH46" s="23">
        <f t="shared" si="263"/>
        <v>0</v>
      </c>
      <c r="HI46" s="23">
        <f t="shared" si="263"/>
        <v>0</v>
      </c>
      <c r="HJ46" s="23">
        <f t="shared" si="263"/>
        <v>0</v>
      </c>
      <c r="HK46" s="23">
        <f t="shared" si="263"/>
        <v>0</v>
      </c>
      <c r="HL46" s="23">
        <f t="shared" si="263"/>
        <v>0</v>
      </c>
      <c r="HM46" s="23">
        <f t="shared" si="263"/>
        <v>0</v>
      </c>
      <c r="HN46" s="23">
        <f t="shared" si="263"/>
        <v>0</v>
      </c>
      <c r="HO46" s="23">
        <f t="shared" si="263"/>
        <v>0</v>
      </c>
      <c r="HP46" s="23">
        <f t="shared" si="263"/>
        <v>0</v>
      </c>
      <c r="HQ46" s="23">
        <f t="shared" si="263"/>
        <v>0</v>
      </c>
      <c r="HR46" s="23">
        <f t="shared" si="263"/>
        <v>0</v>
      </c>
      <c r="HS46" s="23">
        <f t="shared" si="263"/>
        <v>0</v>
      </c>
      <c r="HT46" s="23">
        <f t="shared" si="263"/>
        <v>0</v>
      </c>
      <c r="HU46" s="23">
        <f t="shared" si="263"/>
        <v>0</v>
      </c>
      <c r="HV46" s="23">
        <f t="shared" si="263"/>
        <v>0</v>
      </c>
      <c r="HW46" s="23">
        <f t="shared" si="263"/>
        <v>0</v>
      </c>
      <c r="HX46" s="23">
        <f t="shared" si="263"/>
        <v>0</v>
      </c>
      <c r="HY46" s="23">
        <f t="shared" si="263"/>
        <v>0</v>
      </c>
      <c r="HZ46" s="23">
        <f t="shared" si="263"/>
        <v>0</v>
      </c>
      <c r="IA46" s="23">
        <f t="shared" si="263"/>
        <v>0</v>
      </c>
      <c r="IB46" s="23">
        <f t="shared" si="263"/>
        <v>0</v>
      </c>
      <c r="IC46" s="23">
        <f t="shared" si="263"/>
        <v>0</v>
      </c>
      <c r="ID46" s="23">
        <f t="shared" si="263"/>
        <v>0</v>
      </c>
      <c r="IE46" s="23">
        <f t="shared" si="263"/>
        <v>0</v>
      </c>
      <c r="IF46" s="23">
        <f t="shared" si="263"/>
        <v>0</v>
      </c>
      <c r="IG46" s="23">
        <f t="shared" si="263"/>
        <v>0</v>
      </c>
      <c r="IH46" s="23">
        <f t="shared" si="263"/>
        <v>0</v>
      </c>
      <c r="II46" s="23">
        <f t="shared" si="263"/>
        <v>0</v>
      </c>
      <c r="IJ46" s="23">
        <f t="shared" si="263"/>
        <v>0</v>
      </c>
      <c r="IK46" s="23">
        <f t="shared" si="263"/>
        <v>0</v>
      </c>
      <c r="IL46" s="23">
        <f t="shared" si="263"/>
        <v>0</v>
      </c>
      <c r="IM46" s="23">
        <f t="shared" si="263"/>
        <v>0</v>
      </c>
      <c r="IN46" s="23">
        <f t="shared" si="263"/>
        <v>0</v>
      </c>
      <c r="IO46" s="23">
        <f t="shared" ref="IO46:KC46" si="264">+IO47</f>
        <v>0</v>
      </c>
      <c r="IP46" s="23">
        <f t="shared" si="264"/>
        <v>0</v>
      </c>
      <c r="IQ46" s="23">
        <f t="shared" si="264"/>
        <v>0</v>
      </c>
      <c r="IR46" s="23">
        <f t="shared" si="264"/>
        <v>0</v>
      </c>
      <c r="IS46" s="23">
        <f t="shared" si="264"/>
        <v>0</v>
      </c>
      <c r="IT46" s="23">
        <f t="shared" si="264"/>
        <v>0</v>
      </c>
      <c r="IU46" s="23">
        <f t="shared" si="264"/>
        <v>0</v>
      </c>
      <c r="IV46" s="23">
        <f t="shared" si="264"/>
        <v>0</v>
      </c>
      <c r="IW46" s="23">
        <f t="shared" si="264"/>
        <v>0</v>
      </c>
      <c r="IX46" s="23">
        <f t="shared" si="264"/>
        <v>0</v>
      </c>
      <c r="IY46" s="23">
        <f t="shared" si="264"/>
        <v>0</v>
      </c>
      <c r="IZ46" s="23">
        <f t="shared" si="264"/>
        <v>0</v>
      </c>
      <c r="JA46" s="23">
        <f t="shared" si="264"/>
        <v>0</v>
      </c>
      <c r="JB46" s="23">
        <f t="shared" si="264"/>
        <v>0</v>
      </c>
      <c r="JC46" s="23">
        <f t="shared" si="264"/>
        <v>0</v>
      </c>
      <c r="JD46" s="23">
        <f t="shared" si="264"/>
        <v>0</v>
      </c>
      <c r="JE46" s="23">
        <f t="shared" si="264"/>
        <v>0</v>
      </c>
      <c r="JF46" s="23">
        <f t="shared" si="264"/>
        <v>0</v>
      </c>
      <c r="JG46" s="23">
        <f t="shared" si="264"/>
        <v>0</v>
      </c>
      <c r="JH46" s="23">
        <f t="shared" si="264"/>
        <v>0</v>
      </c>
      <c r="JI46" s="23">
        <f t="shared" si="264"/>
        <v>0</v>
      </c>
      <c r="JJ46" s="23">
        <f t="shared" si="264"/>
        <v>0</v>
      </c>
      <c r="JK46" s="23">
        <f t="shared" si="264"/>
        <v>0</v>
      </c>
      <c r="JL46" s="23">
        <f t="shared" si="264"/>
        <v>0</v>
      </c>
      <c r="JM46" s="23">
        <f t="shared" si="264"/>
        <v>0</v>
      </c>
      <c r="JN46" s="23">
        <f t="shared" si="264"/>
        <v>0</v>
      </c>
      <c r="JO46" s="23">
        <f t="shared" si="264"/>
        <v>0</v>
      </c>
      <c r="JP46" s="23">
        <f t="shared" si="264"/>
        <v>0</v>
      </c>
      <c r="JQ46" s="23">
        <f t="shared" si="264"/>
        <v>0</v>
      </c>
      <c r="JR46" s="23">
        <f t="shared" si="264"/>
        <v>0</v>
      </c>
      <c r="JS46" s="23">
        <f t="shared" si="264"/>
        <v>0</v>
      </c>
      <c r="JT46" s="23">
        <f t="shared" si="264"/>
        <v>0</v>
      </c>
      <c r="JU46" s="23">
        <f t="shared" si="264"/>
        <v>0</v>
      </c>
      <c r="JV46" s="23">
        <f t="shared" si="264"/>
        <v>0</v>
      </c>
      <c r="JW46" s="23">
        <f t="shared" si="264"/>
        <v>0</v>
      </c>
      <c r="JX46" s="23">
        <f t="shared" si="264"/>
        <v>0</v>
      </c>
      <c r="JY46" s="23">
        <f t="shared" si="264"/>
        <v>0</v>
      </c>
      <c r="JZ46" s="23">
        <f t="shared" si="264"/>
        <v>0</v>
      </c>
      <c r="KA46" s="23">
        <f t="shared" si="264"/>
        <v>0</v>
      </c>
      <c r="KB46" s="23">
        <f t="shared" si="264"/>
        <v>0</v>
      </c>
      <c r="KC46" s="23">
        <f t="shared" si="264"/>
        <v>0</v>
      </c>
    </row>
    <row r="47" spans="1:289" ht="12" customHeight="1" thickBot="1" x14ac:dyDescent="0.25">
      <c r="A47" s="57" t="s">
        <v>317</v>
      </c>
      <c r="B47" s="58"/>
      <c r="C47" s="25"/>
      <c r="D47" s="25"/>
      <c r="E47" s="25"/>
      <c r="F47" s="25"/>
      <c r="G47" s="25"/>
      <c r="H47" s="25"/>
      <c r="I47" s="25"/>
      <c r="J47" s="25"/>
      <c r="K47" s="25"/>
      <c r="L47" s="25"/>
      <c r="M47" s="25"/>
      <c r="N47" s="26"/>
      <c r="O47" s="26"/>
      <c r="P47" s="26"/>
      <c r="Q47" s="26"/>
      <c r="R47" s="26"/>
      <c r="S47" s="26"/>
      <c r="T47" s="26"/>
      <c r="U47" s="26"/>
      <c r="V47" s="25"/>
      <c r="W47" s="25"/>
      <c r="X47" s="25"/>
      <c r="Y47" s="25"/>
      <c r="Z47" s="25"/>
      <c r="AA47" s="25"/>
      <c r="AB47" s="25"/>
      <c r="AC47" s="25"/>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v>2115535</v>
      </c>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c r="IW47" s="26"/>
      <c r="IX47" s="26"/>
      <c r="IY47" s="26"/>
      <c r="IZ47" s="26"/>
      <c r="JA47" s="26"/>
      <c r="JB47" s="26"/>
      <c r="JC47" s="26"/>
      <c r="JD47" s="26"/>
      <c r="JE47" s="26"/>
      <c r="JF47" s="26"/>
      <c r="JG47" s="26"/>
      <c r="JH47" s="26"/>
      <c r="JI47" s="26"/>
      <c r="JJ47" s="26"/>
      <c r="JK47" s="26"/>
      <c r="JL47" s="26"/>
      <c r="JM47" s="26"/>
      <c r="JN47" s="26"/>
      <c r="JO47" s="26"/>
      <c r="JP47" s="26"/>
      <c r="JQ47" s="26"/>
      <c r="JR47" s="26"/>
      <c r="JS47" s="26"/>
      <c r="JT47" s="26"/>
      <c r="JU47" s="26"/>
      <c r="JV47" s="26"/>
      <c r="JW47" s="26"/>
      <c r="JX47" s="26"/>
      <c r="JY47" s="26"/>
      <c r="JZ47" s="26"/>
      <c r="KA47" s="26"/>
      <c r="KB47" s="26"/>
      <c r="KC47" s="26"/>
    </row>
    <row r="48" spans="1:289" s="31" customFormat="1" ht="12.75" thickBot="1" x14ac:dyDescent="0.25">
      <c r="A48" s="65" t="s">
        <v>318</v>
      </c>
      <c r="B48" s="66"/>
      <c r="C48" s="23">
        <f>+C49</f>
        <v>0</v>
      </c>
      <c r="D48" s="23">
        <f t="shared" ref="D48:BO48" si="265">+D49</f>
        <v>0</v>
      </c>
      <c r="E48" s="23">
        <f t="shared" si="265"/>
        <v>50</v>
      </c>
      <c r="F48" s="23">
        <f t="shared" si="265"/>
        <v>0</v>
      </c>
      <c r="G48" s="23">
        <f t="shared" si="265"/>
        <v>260</v>
      </c>
      <c r="H48" s="23">
        <f t="shared" si="265"/>
        <v>0</v>
      </c>
      <c r="I48" s="23">
        <f t="shared" si="265"/>
        <v>0</v>
      </c>
      <c r="J48" s="23">
        <f t="shared" si="265"/>
        <v>0</v>
      </c>
      <c r="K48" s="23">
        <f t="shared" si="265"/>
        <v>0</v>
      </c>
      <c r="L48" s="23">
        <f t="shared" si="265"/>
        <v>0</v>
      </c>
      <c r="M48" s="23">
        <f t="shared" si="265"/>
        <v>5135</v>
      </c>
      <c r="N48" s="23">
        <f t="shared" si="265"/>
        <v>0</v>
      </c>
      <c r="O48" s="23">
        <f t="shared" si="265"/>
        <v>0</v>
      </c>
      <c r="P48" s="23">
        <f t="shared" si="265"/>
        <v>0</v>
      </c>
      <c r="Q48" s="23">
        <f t="shared" si="265"/>
        <v>0</v>
      </c>
      <c r="R48" s="23">
        <f t="shared" si="265"/>
        <v>0</v>
      </c>
      <c r="S48" s="23">
        <f t="shared" si="265"/>
        <v>2808</v>
      </c>
      <c r="T48" s="23">
        <f t="shared" si="265"/>
        <v>0</v>
      </c>
      <c r="U48" s="23">
        <f t="shared" si="265"/>
        <v>0</v>
      </c>
      <c r="V48" s="23">
        <f t="shared" si="265"/>
        <v>0</v>
      </c>
      <c r="W48" s="23">
        <f t="shared" si="265"/>
        <v>0</v>
      </c>
      <c r="X48" s="23">
        <f t="shared" si="265"/>
        <v>0</v>
      </c>
      <c r="Y48" s="23">
        <f t="shared" si="265"/>
        <v>0</v>
      </c>
      <c r="Z48" s="23">
        <f t="shared" si="265"/>
        <v>0</v>
      </c>
      <c r="AA48" s="23">
        <f t="shared" si="265"/>
        <v>0</v>
      </c>
      <c r="AB48" s="23">
        <f t="shared" si="265"/>
        <v>0</v>
      </c>
      <c r="AC48" s="23">
        <f t="shared" si="265"/>
        <v>0</v>
      </c>
      <c r="AD48" s="23">
        <f t="shared" si="265"/>
        <v>0</v>
      </c>
      <c r="AE48" s="23">
        <f t="shared" si="265"/>
        <v>0</v>
      </c>
      <c r="AF48" s="23">
        <f t="shared" si="265"/>
        <v>500</v>
      </c>
      <c r="AG48" s="23">
        <f t="shared" si="265"/>
        <v>0</v>
      </c>
      <c r="AH48" s="23">
        <f t="shared" si="265"/>
        <v>0</v>
      </c>
      <c r="AI48" s="23">
        <f t="shared" si="265"/>
        <v>0</v>
      </c>
      <c r="AJ48" s="23">
        <f t="shared" si="265"/>
        <v>0</v>
      </c>
      <c r="AK48" s="23">
        <f t="shared" si="265"/>
        <v>0</v>
      </c>
      <c r="AL48" s="23">
        <f t="shared" si="265"/>
        <v>0</v>
      </c>
      <c r="AM48" s="23">
        <f t="shared" si="265"/>
        <v>0</v>
      </c>
      <c r="AN48" s="23">
        <f t="shared" si="265"/>
        <v>0</v>
      </c>
      <c r="AO48" s="23">
        <f t="shared" si="265"/>
        <v>0</v>
      </c>
      <c r="AP48" s="23">
        <f t="shared" si="265"/>
        <v>0</v>
      </c>
      <c r="AQ48" s="23">
        <f t="shared" si="265"/>
        <v>0</v>
      </c>
      <c r="AR48" s="23">
        <f t="shared" si="265"/>
        <v>0</v>
      </c>
      <c r="AS48" s="23">
        <f t="shared" si="265"/>
        <v>0</v>
      </c>
      <c r="AT48" s="23">
        <f t="shared" si="265"/>
        <v>0</v>
      </c>
      <c r="AU48" s="23">
        <f t="shared" si="265"/>
        <v>0</v>
      </c>
      <c r="AV48" s="23">
        <f t="shared" si="265"/>
        <v>0</v>
      </c>
      <c r="AW48" s="23">
        <f t="shared" si="265"/>
        <v>0</v>
      </c>
      <c r="AX48" s="23">
        <f t="shared" si="265"/>
        <v>0</v>
      </c>
      <c r="AY48" s="23">
        <f t="shared" si="265"/>
        <v>0</v>
      </c>
      <c r="AZ48" s="23">
        <f t="shared" si="265"/>
        <v>0</v>
      </c>
      <c r="BA48" s="23">
        <f t="shared" si="265"/>
        <v>0</v>
      </c>
      <c r="BB48" s="23">
        <f t="shared" si="265"/>
        <v>0</v>
      </c>
      <c r="BC48" s="23">
        <f t="shared" si="265"/>
        <v>0</v>
      </c>
      <c r="BD48" s="23">
        <f t="shared" si="265"/>
        <v>0</v>
      </c>
      <c r="BE48" s="23">
        <f t="shared" si="265"/>
        <v>0</v>
      </c>
      <c r="BF48" s="23">
        <f t="shared" si="265"/>
        <v>0</v>
      </c>
      <c r="BG48" s="23">
        <f t="shared" si="265"/>
        <v>0</v>
      </c>
      <c r="BH48" s="23">
        <f t="shared" si="265"/>
        <v>0</v>
      </c>
      <c r="BI48" s="23">
        <f t="shared" si="265"/>
        <v>0</v>
      </c>
      <c r="BJ48" s="23">
        <f t="shared" si="265"/>
        <v>0</v>
      </c>
      <c r="BK48" s="23">
        <f t="shared" si="265"/>
        <v>0</v>
      </c>
      <c r="BL48" s="23">
        <f t="shared" si="265"/>
        <v>250</v>
      </c>
      <c r="BM48" s="23">
        <f t="shared" si="265"/>
        <v>0</v>
      </c>
      <c r="BN48" s="23">
        <f t="shared" si="265"/>
        <v>0</v>
      </c>
      <c r="BO48" s="23">
        <f t="shared" si="265"/>
        <v>0</v>
      </c>
      <c r="BP48" s="23">
        <f t="shared" ref="BP48:DZ48" si="266">+BP49</f>
        <v>0</v>
      </c>
      <c r="BQ48" s="23">
        <f t="shared" si="266"/>
        <v>0</v>
      </c>
      <c r="BR48" s="23">
        <f t="shared" si="266"/>
        <v>0</v>
      </c>
      <c r="BS48" s="23">
        <f t="shared" si="266"/>
        <v>0</v>
      </c>
      <c r="BT48" s="23">
        <f t="shared" si="266"/>
        <v>0</v>
      </c>
      <c r="BU48" s="23">
        <f t="shared" si="266"/>
        <v>0</v>
      </c>
      <c r="BV48" s="23">
        <f t="shared" si="266"/>
        <v>0</v>
      </c>
      <c r="BW48" s="23">
        <f t="shared" si="266"/>
        <v>0</v>
      </c>
      <c r="BX48" s="23">
        <f t="shared" si="266"/>
        <v>0</v>
      </c>
      <c r="BY48" s="23">
        <f t="shared" si="266"/>
        <v>0</v>
      </c>
      <c r="BZ48" s="23">
        <f t="shared" si="266"/>
        <v>0</v>
      </c>
      <c r="CA48" s="23">
        <f t="shared" si="266"/>
        <v>0</v>
      </c>
      <c r="CB48" s="23">
        <f t="shared" si="266"/>
        <v>0</v>
      </c>
      <c r="CC48" s="23">
        <f t="shared" si="266"/>
        <v>0</v>
      </c>
      <c r="CD48" s="23">
        <f t="shared" si="266"/>
        <v>0</v>
      </c>
      <c r="CE48" s="23">
        <f t="shared" si="266"/>
        <v>0</v>
      </c>
      <c r="CF48" s="23">
        <f t="shared" si="266"/>
        <v>0</v>
      </c>
      <c r="CG48" s="23">
        <f t="shared" si="266"/>
        <v>0</v>
      </c>
      <c r="CH48" s="23">
        <f t="shared" si="266"/>
        <v>0</v>
      </c>
      <c r="CI48" s="23">
        <f t="shared" si="266"/>
        <v>0</v>
      </c>
      <c r="CJ48" s="23">
        <f t="shared" si="266"/>
        <v>0</v>
      </c>
      <c r="CK48" s="23">
        <f t="shared" si="266"/>
        <v>0</v>
      </c>
      <c r="CL48" s="23">
        <f t="shared" si="266"/>
        <v>0</v>
      </c>
      <c r="CM48" s="23">
        <f t="shared" si="266"/>
        <v>0</v>
      </c>
      <c r="CN48" s="23">
        <f t="shared" si="266"/>
        <v>0</v>
      </c>
      <c r="CO48" s="23">
        <f t="shared" si="266"/>
        <v>0</v>
      </c>
      <c r="CP48" s="23">
        <f t="shared" si="266"/>
        <v>0</v>
      </c>
      <c r="CQ48" s="23">
        <f t="shared" si="266"/>
        <v>0</v>
      </c>
      <c r="CR48" s="23">
        <f t="shared" si="266"/>
        <v>111379.7</v>
      </c>
      <c r="CS48" s="23">
        <f t="shared" si="266"/>
        <v>0</v>
      </c>
      <c r="CT48" s="23">
        <f t="shared" si="266"/>
        <v>0</v>
      </c>
      <c r="CU48" s="23">
        <f t="shared" si="266"/>
        <v>0</v>
      </c>
      <c r="CV48" s="23">
        <f t="shared" si="266"/>
        <v>0</v>
      </c>
      <c r="CW48" s="23">
        <f t="shared" si="266"/>
        <v>0</v>
      </c>
      <c r="CX48" s="23">
        <f t="shared" si="266"/>
        <v>0</v>
      </c>
      <c r="CY48" s="23">
        <f t="shared" si="266"/>
        <v>0</v>
      </c>
      <c r="CZ48" s="23">
        <f t="shared" si="266"/>
        <v>0</v>
      </c>
      <c r="DA48" s="23">
        <f t="shared" si="266"/>
        <v>0</v>
      </c>
      <c r="DB48" s="23">
        <f t="shared" si="266"/>
        <v>0</v>
      </c>
      <c r="DC48" s="23">
        <f t="shared" si="266"/>
        <v>0</v>
      </c>
      <c r="DD48" s="23">
        <f t="shared" si="266"/>
        <v>0</v>
      </c>
      <c r="DE48" s="23">
        <f t="shared" si="266"/>
        <v>0</v>
      </c>
      <c r="DF48" s="23">
        <f t="shared" si="266"/>
        <v>0</v>
      </c>
      <c r="DG48" s="23">
        <f t="shared" si="266"/>
        <v>0</v>
      </c>
      <c r="DH48" s="23">
        <f t="shared" si="266"/>
        <v>0</v>
      </c>
      <c r="DI48" s="23">
        <f t="shared" si="266"/>
        <v>0</v>
      </c>
      <c r="DJ48" s="23">
        <f t="shared" si="266"/>
        <v>0</v>
      </c>
      <c r="DK48" s="23">
        <f t="shared" si="266"/>
        <v>0</v>
      </c>
      <c r="DL48" s="23">
        <f t="shared" si="266"/>
        <v>0</v>
      </c>
      <c r="DM48" s="23">
        <f t="shared" si="266"/>
        <v>0</v>
      </c>
      <c r="DN48" s="23">
        <f t="shared" si="266"/>
        <v>0</v>
      </c>
      <c r="DO48" s="23">
        <f t="shared" si="266"/>
        <v>0</v>
      </c>
      <c r="DP48" s="23">
        <f t="shared" si="266"/>
        <v>0</v>
      </c>
      <c r="DQ48" s="23">
        <f t="shared" si="266"/>
        <v>0</v>
      </c>
      <c r="DR48" s="23">
        <f t="shared" si="266"/>
        <v>0</v>
      </c>
      <c r="DS48" s="23">
        <f t="shared" si="266"/>
        <v>0</v>
      </c>
      <c r="DT48" s="23">
        <f t="shared" si="266"/>
        <v>0</v>
      </c>
      <c r="DU48" s="23">
        <f t="shared" si="266"/>
        <v>0</v>
      </c>
      <c r="DV48" s="23">
        <f t="shared" si="266"/>
        <v>3200</v>
      </c>
      <c r="DW48" s="23">
        <f t="shared" si="266"/>
        <v>60255.7</v>
      </c>
      <c r="DX48" s="23">
        <f t="shared" si="266"/>
        <v>0</v>
      </c>
      <c r="DY48" s="23">
        <f t="shared" si="266"/>
        <v>0</v>
      </c>
      <c r="DZ48" s="23">
        <f t="shared" si="266"/>
        <v>0</v>
      </c>
      <c r="EA48" s="23">
        <f t="shared" ref="EA48:GA48" si="267">+EA49</f>
        <v>0</v>
      </c>
      <c r="EB48" s="23">
        <f t="shared" si="267"/>
        <v>0</v>
      </c>
      <c r="EC48" s="23">
        <f t="shared" si="267"/>
        <v>0</v>
      </c>
      <c r="ED48" s="23">
        <f t="shared" si="267"/>
        <v>0</v>
      </c>
      <c r="EE48" s="23">
        <f t="shared" si="267"/>
        <v>0</v>
      </c>
      <c r="EF48" s="23">
        <f t="shared" si="267"/>
        <v>0</v>
      </c>
      <c r="EG48" s="23">
        <f t="shared" si="267"/>
        <v>0</v>
      </c>
      <c r="EH48" s="23">
        <f t="shared" si="267"/>
        <v>0</v>
      </c>
      <c r="EI48" s="23">
        <f t="shared" si="267"/>
        <v>0</v>
      </c>
      <c r="EJ48" s="23">
        <f t="shared" si="267"/>
        <v>0</v>
      </c>
      <c r="EK48" s="23">
        <f t="shared" si="267"/>
        <v>0</v>
      </c>
      <c r="EL48" s="23">
        <f t="shared" si="267"/>
        <v>0</v>
      </c>
      <c r="EM48" s="23">
        <f t="shared" si="267"/>
        <v>250</v>
      </c>
      <c r="EN48" s="23">
        <f t="shared" si="267"/>
        <v>4849.3</v>
      </c>
      <c r="EO48" s="23">
        <f t="shared" si="267"/>
        <v>1000</v>
      </c>
      <c r="EP48" s="23">
        <f t="shared" si="267"/>
        <v>0</v>
      </c>
      <c r="EQ48" s="23">
        <f t="shared" si="267"/>
        <v>392.4</v>
      </c>
      <c r="ER48" s="23">
        <f t="shared" si="267"/>
        <v>0</v>
      </c>
      <c r="ES48" s="23">
        <f t="shared" si="267"/>
        <v>1000</v>
      </c>
      <c r="ET48" s="23">
        <f t="shared" si="267"/>
        <v>0</v>
      </c>
      <c r="EU48" s="23">
        <f t="shared" si="267"/>
        <v>0</v>
      </c>
      <c r="EV48" s="23">
        <f t="shared" si="267"/>
        <v>200</v>
      </c>
      <c r="EW48" s="23">
        <f t="shared" si="267"/>
        <v>0</v>
      </c>
      <c r="EX48" s="23">
        <f t="shared" si="267"/>
        <v>0</v>
      </c>
      <c r="EY48" s="23">
        <f t="shared" si="267"/>
        <v>1181.9000000000001</v>
      </c>
      <c r="EZ48" s="23">
        <f t="shared" si="267"/>
        <v>0</v>
      </c>
      <c r="FA48" s="23">
        <f t="shared" si="267"/>
        <v>0</v>
      </c>
      <c r="FB48" s="23">
        <f t="shared" si="267"/>
        <v>2722</v>
      </c>
      <c r="FC48" s="23">
        <f t="shared" si="267"/>
        <v>0</v>
      </c>
      <c r="FD48" s="23">
        <f t="shared" si="267"/>
        <v>0</v>
      </c>
      <c r="FE48" s="23">
        <f t="shared" si="267"/>
        <v>0</v>
      </c>
      <c r="FF48" s="23">
        <f t="shared" si="267"/>
        <v>504</v>
      </c>
      <c r="FG48" s="23">
        <f t="shared" si="267"/>
        <v>0</v>
      </c>
      <c r="FH48" s="23">
        <f t="shared" si="267"/>
        <v>0</v>
      </c>
      <c r="FI48" s="23">
        <f t="shared" si="267"/>
        <v>0</v>
      </c>
      <c r="FJ48" s="23">
        <f t="shared" si="267"/>
        <v>59080</v>
      </c>
      <c r="FK48" s="23">
        <f t="shared" si="267"/>
        <v>0</v>
      </c>
      <c r="FL48" s="23">
        <f t="shared" si="267"/>
        <v>0</v>
      </c>
      <c r="FM48" s="23">
        <f t="shared" si="267"/>
        <v>0</v>
      </c>
      <c r="FN48" s="23">
        <f t="shared" si="267"/>
        <v>1000</v>
      </c>
      <c r="FO48" s="23">
        <f t="shared" si="267"/>
        <v>0</v>
      </c>
      <c r="FP48" s="23">
        <f t="shared" si="267"/>
        <v>0</v>
      </c>
      <c r="FQ48" s="23">
        <f t="shared" si="267"/>
        <v>0</v>
      </c>
      <c r="FR48" s="23">
        <f t="shared" si="267"/>
        <v>0</v>
      </c>
      <c r="FS48" s="23">
        <f t="shared" si="267"/>
        <v>0</v>
      </c>
      <c r="FT48" s="23">
        <f t="shared" si="267"/>
        <v>0</v>
      </c>
      <c r="FU48" s="23">
        <f t="shared" si="267"/>
        <v>0</v>
      </c>
      <c r="FV48" s="23">
        <f t="shared" si="267"/>
        <v>0</v>
      </c>
      <c r="FW48" s="23">
        <f t="shared" si="267"/>
        <v>0</v>
      </c>
      <c r="FX48" s="23">
        <f t="shared" si="267"/>
        <v>0</v>
      </c>
      <c r="FY48" s="23">
        <f t="shared" si="267"/>
        <v>0</v>
      </c>
      <c r="FZ48" s="23">
        <f t="shared" si="267"/>
        <v>0</v>
      </c>
      <c r="GA48" s="23">
        <f t="shared" si="267"/>
        <v>0</v>
      </c>
      <c r="GB48" s="23">
        <f>+GB49</f>
        <v>0</v>
      </c>
      <c r="GC48" s="23">
        <f t="shared" ref="GC48:IN48" si="268">+GC49</f>
        <v>0</v>
      </c>
      <c r="GD48" s="23">
        <f t="shared" si="268"/>
        <v>0</v>
      </c>
      <c r="GE48" s="23">
        <f t="shared" si="268"/>
        <v>0</v>
      </c>
      <c r="GF48" s="23">
        <f t="shared" si="268"/>
        <v>0</v>
      </c>
      <c r="GG48" s="23">
        <f t="shared" si="268"/>
        <v>20</v>
      </c>
      <c r="GH48" s="23">
        <f t="shared" si="268"/>
        <v>0</v>
      </c>
      <c r="GI48" s="23">
        <f t="shared" si="268"/>
        <v>0</v>
      </c>
      <c r="GJ48" s="23">
        <f t="shared" si="268"/>
        <v>0</v>
      </c>
      <c r="GK48" s="23">
        <f t="shared" si="268"/>
        <v>0</v>
      </c>
      <c r="GL48" s="23">
        <f t="shared" si="268"/>
        <v>98</v>
      </c>
      <c r="GM48" s="23">
        <f t="shared" si="268"/>
        <v>0</v>
      </c>
      <c r="GN48" s="23">
        <f t="shared" si="268"/>
        <v>0</v>
      </c>
      <c r="GO48" s="23">
        <f t="shared" si="268"/>
        <v>0</v>
      </c>
      <c r="GP48" s="23">
        <f t="shared" si="268"/>
        <v>0</v>
      </c>
      <c r="GQ48" s="23">
        <f t="shared" si="268"/>
        <v>0</v>
      </c>
      <c r="GR48" s="23">
        <f t="shared" si="268"/>
        <v>0</v>
      </c>
      <c r="GS48" s="23">
        <f t="shared" si="268"/>
        <v>0</v>
      </c>
      <c r="GT48" s="23">
        <f t="shared" si="268"/>
        <v>0</v>
      </c>
      <c r="GU48" s="23">
        <f t="shared" si="268"/>
        <v>0</v>
      </c>
      <c r="GV48" s="23">
        <f t="shared" si="268"/>
        <v>0</v>
      </c>
      <c r="GW48" s="23">
        <f t="shared" si="268"/>
        <v>0</v>
      </c>
      <c r="GX48" s="23">
        <f t="shared" si="268"/>
        <v>0</v>
      </c>
      <c r="GY48" s="23">
        <f t="shared" si="268"/>
        <v>0</v>
      </c>
      <c r="GZ48" s="23">
        <f t="shared" si="268"/>
        <v>0</v>
      </c>
      <c r="HA48" s="23">
        <f t="shared" si="268"/>
        <v>0</v>
      </c>
      <c r="HB48" s="23">
        <f t="shared" si="268"/>
        <v>0.5</v>
      </c>
      <c r="HC48" s="23">
        <f t="shared" si="268"/>
        <v>0</v>
      </c>
      <c r="HD48" s="23">
        <f t="shared" si="268"/>
        <v>0</v>
      </c>
      <c r="HE48" s="23">
        <f t="shared" si="268"/>
        <v>0</v>
      </c>
      <c r="HF48" s="23">
        <f t="shared" si="268"/>
        <v>0</v>
      </c>
      <c r="HG48" s="23">
        <f t="shared" si="268"/>
        <v>0</v>
      </c>
      <c r="HH48" s="23">
        <f t="shared" si="268"/>
        <v>0</v>
      </c>
      <c r="HI48" s="23">
        <f t="shared" si="268"/>
        <v>0</v>
      </c>
      <c r="HJ48" s="23">
        <f t="shared" si="268"/>
        <v>0</v>
      </c>
      <c r="HK48" s="23">
        <f t="shared" si="268"/>
        <v>0</v>
      </c>
      <c r="HL48" s="23">
        <f t="shared" si="268"/>
        <v>0</v>
      </c>
      <c r="HM48" s="23">
        <f t="shared" si="268"/>
        <v>0</v>
      </c>
      <c r="HN48" s="23">
        <f t="shared" si="268"/>
        <v>0</v>
      </c>
      <c r="HO48" s="23">
        <f t="shared" si="268"/>
        <v>0</v>
      </c>
      <c r="HP48" s="23">
        <f t="shared" si="268"/>
        <v>0</v>
      </c>
      <c r="HQ48" s="23">
        <f t="shared" si="268"/>
        <v>0</v>
      </c>
      <c r="HR48" s="23">
        <f t="shared" si="268"/>
        <v>0</v>
      </c>
      <c r="HS48" s="23">
        <f t="shared" si="268"/>
        <v>0</v>
      </c>
      <c r="HT48" s="23">
        <f t="shared" si="268"/>
        <v>0</v>
      </c>
      <c r="HU48" s="23">
        <f t="shared" si="268"/>
        <v>0</v>
      </c>
      <c r="HV48" s="23">
        <f t="shared" si="268"/>
        <v>0</v>
      </c>
      <c r="HW48" s="23">
        <f t="shared" si="268"/>
        <v>500</v>
      </c>
      <c r="HX48" s="23">
        <f t="shared" si="268"/>
        <v>0</v>
      </c>
      <c r="HY48" s="23">
        <f t="shared" si="268"/>
        <v>0</v>
      </c>
      <c r="HZ48" s="23">
        <f t="shared" si="268"/>
        <v>0</v>
      </c>
      <c r="IA48" s="23">
        <f t="shared" si="268"/>
        <v>0</v>
      </c>
      <c r="IB48" s="23">
        <f t="shared" si="268"/>
        <v>0</v>
      </c>
      <c r="IC48" s="23">
        <f t="shared" si="268"/>
        <v>0</v>
      </c>
      <c r="ID48" s="23">
        <f t="shared" si="268"/>
        <v>0</v>
      </c>
      <c r="IE48" s="23">
        <f t="shared" si="268"/>
        <v>600</v>
      </c>
      <c r="IF48" s="23">
        <f t="shared" si="268"/>
        <v>200</v>
      </c>
      <c r="IG48" s="23">
        <f t="shared" si="268"/>
        <v>0</v>
      </c>
      <c r="IH48" s="23">
        <f t="shared" si="268"/>
        <v>0</v>
      </c>
      <c r="II48" s="23">
        <f t="shared" si="268"/>
        <v>2174.1999999999998</v>
      </c>
      <c r="IJ48" s="23">
        <f t="shared" si="268"/>
        <v>0</v>
      </c>
      <c r="IK48" s="23">
        <f t="shared" si="268"/>
        <v>0</v>
      </c>
      <c r="IL48" s="23">
        <f t="shared" si="268"/>
        <v>0</v>
      </c>
      <c r="IM48" s="23">
        <f t="shared" si="268"/>
        <v>0</v>
      </c>
      <c r="IN48" s="23">
        <f t="shared" si="268"/>
        <v>0</v>
      </c>
      <c r="IO48" s="23">
        <f t="shared" ref="IO48:KC48" si="269">+IO49</f>
        <v>0</v>
      </c>
      <c r="IP48" s="23">
        <f t="shared" si="269"/>
        <v>0</v>
      </c>
      <c r="IQ48" s="23">
        <f t="shared" si="269"/>
        <v>0</v>
      </c>
      <c r="IR48" s="23">
        <f t="shared" si="269"/>
        <v>0</v>
      </c>
      <c r="IS48" s="23">
        <f t="shared" si="269"/>
        <v>0</v>
      </c>
      <c r="IT48" s="23">
        <f t="shared" si="269"/>
        <v>0</v>
      </c>
      <c r="IU48" s="23">
        <f t="shared" si="269"/>
        <v>0</v>
      </c>
      <c r="IV48" s="23">
        <f t="shared" si="269"/>
        <v>0</v>
      </c>
      <c r="IW48" s="23">
        <f t="shared" si="269"/>
        <v>0</v>
      </c>
      <c r="IX48" s="23">
        <f t="shared" si="269"/>
        <v>0</v>
      </c>
      <c r="IY48" s="23">
        <f t="shared" si="269"/>
        <v>0</v>
      </c>
      <c r="IZ48" s="23">
        <f t="shared" si="269"/>
        <v>0</v>
      </c>
      <c r="JA48" s="23">
        <f t="shared" si="269"/>
        <v>0</v>
      </c>
      <c r="JB48" s="23">
        <f t="shared" si="269"/>
        <v>0</v>
      </c>
      <c r="JC48" s="23">
        <f t="shared" si="269"/>
        <v>0</v>
      </c>
      <c r="JD48" s="23">
        <f t="shared" si="269"/>
        <v>0</v>
      </c>
      <c r="JE48" s="23">
        <f t="shared" si="269"/>
        <v>0</v>
      </c>
      <c r="JF48" s="23">
        <f t="shared" si="269"/>
        <v>0</v>
      </c>
      <c r="JG48" s="23">
        <f t="shared" si="269"/>
        <v>0</v>
      </c>
      <c r="JH48" s="23">
        <f t="shared" si="269"/>
        <v>0</v>
      </c>
      <c r="JI48" s="23">
        <f t="shared" si="269"/>
        <v>0</v>
      </c>
      <c r="JJ48" s="23">
        <f t="shared" si="269"/>
        <v>500</v>
      </c>
      <c r="JK48" s="23">
        <f t="shared" si="269"/>
        <v>0</v>
      </c>
      <c r="JL48" s="23">
        <f t="shared" si="269"/>
        <v>0</v>
      </c>
      <c r="JM48" s="23">
        <f t="shared" si="269"/>
        <v>0</v>
      </c>
      <c r="JN48" s="23">
        <f t="shared" si="269"/>
        <v>0</v>
      </c>
      <c r="JO48" s="23">
        <f t="shared" si="269"/>
        <v>0</v>
      </c>
      <c r="JP48" s="23">
        <f t="shared" si="269"/>
        <v>0</v>
      </c>
      <c r="JQ48" s="23">
        <f t="shared" si="269"/>
        <v>0</v>
      </c>
      <c r="JR48" s="23">
        <f t="shared" si="269"/>
        <v>0</v>
      </c>
      <c r="JS48" s="23">
        <f t="shared" si="269"/>
        <v>0</v>
      </c>
      <c r="JT48" s="23">
        <f t="shared" si="269"/>
        <v>0</v>
      </c>
      <c r="JU48" s="23">
        <f t="shared" si="269"/>
        <v>0</v>
      </c>
      <c r="JV48" s="23">
        <f t="shared" si="269"/>
        <v>0</v>
      </c>
      <c r="JW48" s="23">
        <f t="shared" si="269"/>
        <v>0</v>
      </c>
      <c r="JX48" s="23">
        <f t="shared" si="269"/>
        <v>0</v>
      </c>
      <c r="JY48" s="23">
        <f t="shared" si="269"/>
        <v>0</v>
      </c>
      <c r="JZ48" s="23">
        <f t="shared" si="269"/>
        <v>0</v>
      </c>
      <c r="KA48" s="23">
        <f t="shared" si="269"/>
        <v>0</v>
      </c>
      <c r="KB48" s="23">
        <f t="shared" si="269"/>
        <v>0</v>
      </c>
      <c r="KC48" s="23">
        <f t="shared" si="269"/>
        <v>0</v>
      </c>
    </row>
    <row r="49" spans="1:289" ht="12.75" thickBot="1" x14ac:dyDescent="0.25">
      <c r="A49" s="57" t="s">
        <v>1</v>
      </c>
      <c r="B49" s="58"/>
      <c r="C49" s="25"/>
      <c r="D49" s="25"/>
      <c r="E49" s="25">
        <v>50</v>
      </c>
      <c r="F49" s="25"/>
      <c r="G49" s="25">
        <v>260</v>
      </c>
      <c r="H49" s="25"/>
      <c r="I49" s="25"/>
      <c r="J49" s="25"/>
      <c r="K49" s="25"/>
      <c r="L49" s="25"/>
      <c r="M49" s="25">
        <v>5135</v>
      </c>
      <c r="N49" s="26"/>
      <c r="O49" s="26"/>
      <c r="P49" s="26"/>
      <c r="Q49" s="26"/>
      <c r="R49" s="26"/>
      <c r="S49" s="26">
        <v>2808</v>
      </c>
      <c r="T49" s="26"/>
      <c r="U49" s="26"/>
      <c r="V49" s="25"/>
      <c r="W49" s="25"/>
      <c r="X49" s="25"/>
      <c r="Y49" s="25"/>
      <c r="Z49" s="25"/>
      <c r="AA49" s="25"/>
      <c r="AB49" s="25"/>
      <c r="AC49" s="25"/>
      <c r="AD49" s="26"/>
      <c r="AE49" s="26"/>
      <c r="AF49" s="26">
        <v>500</v>
      </c>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v>250</v>
      </c>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v>111379.7</v>
      </c>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v>3200</v>
      </c>
      <c r="DW49" s="26">
        <v>60255.7</v>
      </c>
      <c r="DX49" s="26"/>
      <c r="DY49" s="26"/>
      <c r="DZ49" s="26"/>
      <c r="EA49" s="26"/>
      <c r="EB49" s="26"/>
      <c r="EC49" s="26"/>
      <c r="ED49" s="26"/>
      <c r="EE49" s="26"/>
      <c r="EF49" s="26"/>
      <c r="EG49" s="26"/>
      <c r="EH49" s="26"/>
      <c r="EI49" s="26"/>
      <c r="EJ49" s="26"/>
      <c r="EK49" s="26"/>
      <c r="EL49" s="26"/>
      <c r="EM49" s="26">
        <v>250</v>
      </c>
      <c r="EN49" s="26">
        <v>4849.3</v>
      </c>
      <c r="EO49" s="26">
        <v>1000</v>
      </c>
      <c r="EP49" s="26"/>
      <c r="EQ49" s="26">
        <v>392.4</v>
      </c>
      <c r="ER49" s="26"/>
      <c r="ES49" s="26">
        <v>1000</v>
      </c>
      <c r="ET49" s="26"/>
      <c r="EU49" s="26"/>
      <c r="EV49" s="26">
        <v>200</v>
      </c>
      <c r="EW49" s="26"/>
      <c r="EX49" s="26"/>
      <c r="EY49" s="26">
        <v>1181.9000000000001</v>
      </c>
      <c r="EZ49" s="26"/>
      <c r="FA49" s="26"/>
      <c r="FB49" s="26">
        <v>2722</v>
      </c>
      <c r="FC49" s="26"/>
      <c r="FD49" s="26"/>
      <c r="FE49" s="26"/>
      <c r="FF49" s="26">
        <v>504</v>
      </c>
      <c r="FG49" s="26"/>
      <c r="FH49" s="26"/>
      <c r="FI49" s="26"/>
      <c r="FJ49" s="26">
        <v>59080</v>
      </c>
      <c r="FK49" s="26"/>
      <c r="FL49" s="26"/>
      <c r="FM49" s="26"/>
      <c r="FN49" s="26">
        <v>1000</v>
      </c>
      <c r="FO49" s="26"/>
      <c r="FP49" s="26"/>
      <c r="FQ49" s="26"/>
      <c r="FR49" s="26"/>
      <c r="FS49" s="26"/>
      <c r="FT49" s="26"/>
      <c r="FU49" s="26"/>
      <c r="FV49" s="26"/>
      <c r="FW49" s="26"/>
      <c r="FX49" s="26"/>
      <c r="FY49" s="26"/>
      <c r="FZ49" s="26"/>
      <c r="GA49" s="26"/>
      <c r="GB49" s="26"/>
      <c r="GC49" s="26"/>
      <c r="GD49" s="26"/>
      <c r="GE49" s="26"/>
      <c r="GF49" s="26"/>
      <c r="GG49" s="26">
        <v>20</v>
      </c>
      <c r="GH49" s="26"/>
      <c r="GI49" s="26"/>
      <c r="GJ49" s="26"/>
      <c r="GK49" s="26"/>
      <c r="GL49" s="26">
        <v>98</v>
      </c>
      <c r="GM49" s="26"/>
      <c r="GN49" s="26"/>
      <c r="GO49" s="26"/>
      <c r="GP49" s="26"/>
      <c r="GQ49" s="26"/>
      <c r="GR49" s="26"/>
      <c r="GS49" s="26"/>
      <c r="GT49" s="26"/>
      <c r="GU49" s="26"/>
      <c r="GV49" s="26"/>
      <c r="GW49" s="26"/>
      <c r="GX49" s="26"/>
      <c r="GY49" s="26"/>
      <c r="GZ49" s="26"/>
      <c r="HA49" s="26"/>
      <c r="HB49" s="26">
        <v>0.5</v>
      </c>
      <c r="HC49" s="26"/>
      <c r="HD49" s="26"/>
      <c r="HE49" s="26"/>
      <c r="HF49" s="26"/>
      <c r="HG49" s="26"/>
      <c r="HH49" s="26"/>
      <c r="HI49" s="26"/>
      <c r="HJ49" s="26"/>
      <c r="HK49" s="26"/>
      <c r="HL49" s="26"/>
      <c r="HM49" s="26"/>
      <c r="HN49" s="26"/>
      <c r="HO49" s="26"/>
      <c r="HP49" s="26"/>
      <c r="HQ49" s="26"/>
      <c r="HR49" s="26"/>
      <c r="HS49" s="26"/>
      <c r="HT49" s="26"/>
      <c r="HU49" s="26"/>
      <c r="HV49" s="26"/>
      <c r="HW49" s="26">
        <v>500</v>
      </c>
      <c r="HX49" s="26"/>
      <c r="HY49" s="26"/>
      <c r="HZ49" s="26"/>
      <c r="IA49" s="26"/>
      <c r="IB49" s="26"/>
      <c r="IC49" s="26"/>
      <c r="ID49" s="26"/>
      <c r="IE49" s="26">
        <v>600</v>
      </c>
      <c r="IF49" s="26">
        <v>200</v>
      </c>
      <c r="IG49" s="26"/>
      <c r="IH49" s="26"/>
      <c r="II49" s="26">
        <v>2174.1999999999998</v>
      </c>
      <c r="IJ49" s="26"/>
      <c r="IK49" s="26"/>
      <c r="IL49" s="26"/>
      <c r="IM49" s="26"/>
      <c r="IN49" s="26"/>
      <c r="IO49" s="26"/>
      <c r="IP49" s="26"/>
      <c r="IQ49" s="26"/>
      <c r="IR49" s="26"/>
      <c r="IS49" s="26"/>
      <c r="IT49" s="26"/>
      <c r="IU49" s="26"/>
      <c r="IV49" s="26"/>
      <c r="IW49" s="26"/>
      <c r="IX49" s="26"/>
      <c r="IY49" s="26"/>
      <c r="IZ49" s="26"/>
      <c r="JA49" s="26"/>
      <c r="JB49" s="26"/>
      <c r="JC49" s="26"/>
      <c r="JD49" s="26"/>
      <c r="JE49" s="26"/>
      <c r="JF49" s="26"/>
      <c r="JG49" s="26"/>
      <c r="JH49" s="26"/>
      <c r="JI49" s="26"/>
      <c r="JJ49" s="26">
        <v>500</v>
      </c>
      <c r="JK49" s="26"/>
      <c r="JL49" s="26"/>
      <c r="JM49" s="26"/>
      <c r="JN49" s="26"/>
      <c r="JO49" s="26"/>
      <c r="JP49" s="26"/>
      <c r="JQ49" s="26"/>
      <c r="JR49" s="26"/>
      <c r="JS49" s="26"/>
      <c r="JT49" s="26"/>
      <c r="JU49" s="26"/>
      <c r="JV49" s="26"/>
      <c r="JW49" s="26"/>
      <c r="JX49" s="26"/>
      <c r="JY49" s="26"/>
      <c r="JZ49" s="26"/>
      <c r="KA49" s="26"/>
      <c r="KB49" s="26"/>
      <c r="KC49" s="26"/>
    </row>
    <row r="50" spans="1:289" s="31" customFormat="1" ht="12.75" thickBot="1" x14ac:dyDescent="0.25">
      <c r="A50" s="65" t="s">
        <v>77</v>
      </c>
      <c r="B50" s="66"/>
      <c r="C50" s="23"/>
      <c r="D50" s="23"/>
      <c r="E50" s="23"/>
      <c r="F50" s="23"/>
      <c r="G50" s="23"/>
      <c r="H50" s="23"/>
      <c r="I50" s="23"/>
      <c r="J50" s="23"/>
      <c r="K50" s="23"/>
      <c r="L50" s="23"/>
      <c r="M50" s="23"/>
      <c r="N50" s="32"/>
      <c r="O50" s="32"/>
      <c r="P50" s="32"/>
      <c r="Q50" s="32"/>
      <c r="R50" s="32"/>
      <c r="S50" s="32"/>
      <c r="T50" s="32"/>
      <c r="U50" s="32"/>
      <c r="V50" s="23"/>
      <c r="W50" s="23"/>
      <c r="X50" s="23"/>
      <c r="Y50" s="23"/>
      <c r="Z50" s="23"/>
      <c r="AA50" s="23"/>
      <c r="AB50" s="23"/>
      <c r="AC50" s="23"/>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c r="IM50" s="32"/>
      <c r="IN50" s="32"/>
      <c r="IO50" s="32"/>
      <c r="IP50" s="32"/>
      <c r="IQ50" s="32"/>
      <c r="IR50" s="32"/>
      <c r="IS50" s="32"/>
      <c r="IT50" s="32"/>
      <c r="IU50" s="32"/>
      <c r="IV50" s="32"/>
      <c r="IW50" s="32"/>
      <c r="IX50" s="32"/>
      <c r="IY50" s="32"/>
      <c r="IZ50" s="32"/>
      <c r="JA50" s="32"/>
      <c r="JB50" s="32"/>
      <c r="JC50" s="32"/>
      <c r="JD50" s="32"/>
      <c r="JE50" s="32"/>
      <c r="JF50" s="32"/>
      <c r="JG50" s="32"/>
      <c r="JH50" s="32"/>
      <c r="JI50" s="32"/>
      <c r="JJ50" s="32"/>
      <c r="JK50" s="32"/>
      <c r="JL50" s="32"/>
      <c r="JM50" s="32"/>
      <c r="JN50" s="32"/>
      <c r="JO50" s="32"/>
      <c r="JP50" s="32"/>
      <c r="JQ50" s="32"/>
      <c r="JR50" s="32"/>
      <c r="JS50" s="32"/>
      <c r="JT50" s="32"/>
      <c r="JU50" s="32"/>
      <c r="JV50" s="32"/>
      <c r="JW50" s="32"/>
      <c r="JX50" s="32"/>
      <c r="JY50" s="32"/>
      <c r="JZ50" s="32"/>
      <c r="KA50" s="32"/>
      <c r="KB50" s="32"/>
      <c r="KC50" s="32"/>
    </row>
    <row r="51" spans="1:289" ht="12" customHeight="1" thickBot="1" x14ac:dyDescent="0.25">
      <c r="A51" s="65" t="s">
        <v>319</v>
      </c>
      <c r="B51" s="66"/>
      <c r="C51" s="23">
        <f>+C52</f>
        <v>41972</v>
      </c>
      <c r="D51" s="23">
        <f t="shared" ref="D51:BO51" si="270">+D52</f>
        <v>100</v>
      </c>
      <c r="E51" s="23">
        <f t="shared" si="270"/>
        <v>0</v>
      </c>
      <c r="F51" s="23">
        <f t="shared" si="270"/>
        <v>2500</v>
      </c>
      <c r="G51" s="23">
        <f t="shared" si="270"/>
        <v>250</v>
      </c>
      <c r="H51" s="23">
        <f t="shared" si="270"/>
        <v>2221.1</v>
      </c>
      <c r="I51" s="23">
        <f t="shared" si="270"/>
        <v>5000</v>
      </c>
      <c r="J51" s="23">
        <f t="shared" si="270"/>
        <v>0</v>
      </c>
      <c r="K51" s="23">
        <f t="shared" si="270"/>
        <v>0</v>
      </c>
      <c r="L51" s="23">
        <f t="shared" si="270"/>
        <v>0</v>
      </c>
      <c r="M51" s="23">
        <f t="shared" si="270"/>
        <v>11685</v>
      </c>
      <c r="N51" s="23">
        <f t="shared" si="270"/>
        <v>200</v>
      </c>
      <c r="O51" s="23">
        <f t="shared" si="270"/>
        <v>0</v>
      </c>
      <c r="P51" s="23">
        <f t="shared" si="270"/>
        <v>484</v>
      </c>
      <c r="Q51" s="23">
        <f t="shared" si="270"/>
        <v>0</v>
      </c>
      <c r="R51" s="23">
        <f t="shared" si="270"/>
        <v>0</v>
      </c>
      <c r="S51" s="23">
        <f t="shared" si="270"/>
        <v>3450</v>
      </c>
      <c r="T51" s="23">
        <f t="shared" si="270"/>
        <v>15000</v>
      </c>
      <c r="U51" s="23">
        <f t="shared" si="270"/>
        <v>500</v>
      </c>
      <c r="V51" s="23">
        <f t="shared" si="270"/>
        <v>0</v>
      </c>
      <c r="W51" s="23">
        <f t="shared" si="270"/>
        <v>5</v>
      </c>
      <c r="X51" s="23">
        <f t="shared" si="270"/>
        <v>1.1000000000000001</v>
      </c>
      <c r="Y51" s="23">
        <f t="shared" si="270"/>
        <v>0</v>
      </c>
      <c r="Z51" s="23">
        <f t="shared" si="270"/>
        <v>0</v>
      </c>
      <c r="AA51" s="23">
        <f t="shared" si="270"/>
        <v>9600</v>
      </c>
      <c r="AB51" s="23">
        <f t="shared" si="270"/>
        <v>0</v>
      </c>
      <c r="AC51" s="23">
        <f t="shared" si="270"/>
        <v>0</v>
      </c>
      <c r="AD51" s="23">
        <f t="shared" si="270"/>
        <v>0</v>
      </c>
      <c r="AE51" s="23">
        <f t="shared" si="270"/>
        <v>0</v>
      </c>
      <c r="AF51" s="23">
        <f t="shared" si="270"/>
        <v>25000</v>
      </c>
      <c r="AG51" s="23">
        <f t="shared" si="270"/>
        <v>0</v>
      </c>
      <c r="AH51" s="23">
        <f t="shared" si="270"/>
        <v>0</v>
      </c>
      <c r="AI51" s="23">
        <f t="shared" si="270"/>
        <v>0</v>
      </c>
      <c r="AJ51" s="23">
        <f t="shared" si="270"/>
        <v>2200</v>
      </c>
      <c r="AK51" s="23">
        <f t="shared" si="270"/>
        <v>650</v>
      </c>
      <c r="AL51" s="23">
        <f t="shared" si="270"/>
        <v>20000</v>
      </c>
      <c r="AM51" s="23">
        <f t="shared" si="270"/>
        <v>0</v>
      </c>
      <c r="AN51" s="23">
        <f t="shared" si="270"/>
        <v>0</v>
      </c>
      <c r="AO51" s="23">
        <f t="shared" si="270"/>
        <v>0</v>
      </c>
      <c r="AP51" s="23">
        <f t="shared" si="270"/>
        <v>400</v>
      </c>
      <c r="AQ51" s="23">
        <f t="shared" si="270"/>
        <v>500</v>
      </c>
      <c r="AR51" s="23">
        <f t="shared" si="270"/>
        <v>100</v>
      </c>
      <c r="AS51" s="23">
        <f t="shared" si="270"/>
        <v>500</v>
      </c>
      <c r="AT51" s="23">
        <f t="shared" si="270"/>
        <v>3350</v>
      </c>
      <c r="AU51" s="23">
        <f t="shared" si="270"/>
        <v>1085</v>
      </c>
      <c r="AV51" s="23">
        <f t="shared" si="270"/>
        <v>0</v>
      </c>
      <c r="AW51" s="23">
        <f t="shared" si="270"/>
        <v>1500</v>
      </c>
      <c r="AX51" s="23">
        <f t="shared" si="270"/>
        <v>0</v>
      </c>
      <c r="AY51" s="23">
        <f t="shared" si="270"/>
        <v>100</v>
      </c>
      <c r="AZ51" s="23">
        <f t="shared" si="270"/>
        <v>550</v>
      </c>
      <c r="BA51" s="23">
        <f t="shared" si="270"/>
        <v>1500</v>
      </c>
      <c r="BB51" s="23">
        <f t="shared" si="270"/>
        <v>8000</v>
      </c>
      <c r="BC51" s="23">
        <f t="shared" si="270"/>
        <v>100</v>
      </c>
      <c r="BD51" s="23">
        <f t="shared" si="270"/>
        <v>220</v>
      </c>
      <c r="BE51" s="23">
        <f t="shared" si="270"/>
        <v>1599.6</v>
      </c>
      <c r="BF51" s="23">
        <f t="shared" si="270"/>
        <v>300</v>
      </c>
      <c r="BG51" s="23">
        <f t="shared" si="270"/>
        <v>1000</v>
      </c>
      <c r="BH51" s="23">
        <f t="shared" si="270"/>
        <v>2000</v>
      </c>
      <c r="BI51" s="23">
        <f t="shared" si="270"/>
        <v>0</v>
      </c>
      <c r="BJ51" s="23">
        <f t="shared" si="270"/>
        <v>2500</v>
      </c>
      <c r="BK51" s="23">
        <f t="shared" si="270"/>
        <v>1350</v>
      </c>
      <c r="BL51" s="23">
        <f t="shared" si="270"/>
        <v>700</v>
      </c>
      <c r="BM51" s="23">
        <f t="shared" si="270"/>
        <v>200</v>
      </c>
      <c r="BN51" s="23">
        <f t="shared" si="270"/>
        <v>0</v>
      </c>
      <c r="BO51" s="23">
        <f t="shared" si="270"/>
        <v>0</v>
      </c>
      <c r="BP51" s="23">
        <f t="shared" ref="BP51:DZ51" si="271">+BP52</f>
        <v>0</v>
      </c>
      <c r="BQ51" s="23">
        <f t="shared" si="271"/>
        <v>0</v>
      </c>
      <c r="BR51" s="23">
        <f t="shared" si="271"/>
        <v>100</v>
      </c>
      <c r="BS51" s="23">
        <f t="shared" si="271"/>
        <v>0</v>
      </c>
      <c r="BT51" s="23">
        <f t="shared" si="271"/>
        <v>4175</v>
      </c>
      <c r="BU51" s="23">
        <f t="shared" si="271"/>
        <v>1500</v>
      </c>
      <c r="BV51" s="23">
        <f t="shared" si="271"/>
        <v>100.3</v>
      </c>
      <c r="BW51" s="23">
        <f t="shared" si="271"/>
        <v>7775</v>
      </c>
      <c r="BX51" s="23">
        <f t="shared" si="271"/>
        <v>0</v>
      </c>
      <c r="BY51" s="23">
        <f t="shared" si="271"/>
        <v>3827.5</v>
      </c>
      <c r="BZ51" s="23">
        <f t="shared" si="271"/>
        <v>600</v>
      </c>
      <c r="CA51" s="23">
        <f t="shared" si="271"/>
        <v>0</v>
      </c>
      <c r="CB51" s="23">
        <f t="shared" si="271"/>
        <v>500</v>
      </c>
      <c r="CC51" s="23">
        <f t="shared" si="271"/>
        <v>0</v>
      </c>
      <c r="CD51" s="23">
        <f t="shared" si="271"/>
        <v>500</v>
      </c>
      <c r="CE51" s="23">
        <f t="shared" si="271"/>
        <v>1500</v>
      </c>
      <c r="CF51" s="23">
        <f t="shared" si="271"/>
        <v>0</v>
      </c>
      <c r="CG51" s="23">
        <f t="shared" si="271"/>
        <v>200</v>
      </c>
      <c r="CH51" s="23">
        <f t="shared" si="271"/>
        <v>0</v>
      </c>
      <c r="CI51" s="23">
        <f t="shared" si="271"/>
        <v>0</v>
      </c>
      <c r="CJ51" s="23">
        <f t="shared" si="271"/>
        <v>3750</v>
      </c>
      <c r="CK51" s="23">
        <f t="shared" si="271"/>
        <v>1500</v>
      </c>
      <c r="CL51" s="23">
        <f t="shared" si="271"/>
        <v>5500</v>
      </c>
      <c r="CM51" s="23">
        <f t="shared" si="271"/>
        <v>0</v>
      </c>
      <c r="CN51" s="23">
        <f t="shared" si="271"/>
        <v>1700</v>
      </c>
      <c r="CO51" s="23">
        <f t="shared" si="271"/>
        <v>59898.36</v>
      </c>
      <c r="CP51" s="23">
        <f t="shared" si="271"/>
        <v>100</v>
      </c>
      <c r="CQ51" s="23">
        <f t="shared" si="271"/>
        <v>500</v>
      </c>
      <c r="CR51" s="23">
        <f t="shared" si="271"/>
        <v>66442</v>
      </c>
      <c r="CS51" s="23">
        <f t="shared" si="271"/>
        <v>0</v>
      </c>
      <c r="CT51" s="23">
        <f t="shared" si="271"/>
        <v>600</v>
      </c>
      <c r="CU51" s="23">
        <f t="shared" si="271"/>
        <v>0</v>
      </c>
      <c r="CV51" s="23">
        <f t="shared" si="271"/>
        <v>76313.5</v>
      </c>
      <c r="CW51" s="23">
        <f t="shared" si="271"/>
        <v>0</v>
      </c>
      <c r="CX51" s="23">
        <f t="shared" si="271"/>
        <v>2000</v>
      </c>
      <c r="CY51" s="23">
        <f t="shared" si="271"/>
        <v>1150</v>
      </c>
      <c r="CZ51" s="23">
        <f t="shared" si="271"/>
        <v>460</v>
      </c>
      <c r="DA51" s="23">
        <f t="shared" si="271"/>
        <v>0</v>
      </c>
      <c r="DB51" s="23">
        <f t="shared" si="271"/>
        <v>0</v>
      </c>
      <c r="DC51" s="23">
        <f t="shared" si="271"/>
        <v>250</v>
      </c>
      <c r="DD51" s="23">
        <f t="shared" si="271"/>
        <v>2665</v>
      </c>
      <c r="DE51" s="23">
        <f t="shared" si="271"/>
        <v>1000</v>
      </c>
      <c r="DF51" s="23">
        <f t="shared" si="271"/>
        <v>0</v>
      </c>
      <c r="DG51" s="23">
        <f t="shared" si="271"/>
        <v>500</v>
      </c>
      <c r="DH51" s="23">
        <f t="shared" si="271"/>
        <v>15000</v>
      </c>
      <c r="DI51" s="23">
        <f t="shared" si="271"/>
        <v>850</v>
      </c>
      <c r="DJ51" s="23">
        <f t="shared" si="271"/>
        <v>193445</v>
      </c>
      <c r="DK51" s="23">
        <f t="shared" si="271"/>
        <v>1000</v>
      </c>
      <c r="DL51" s="23">
        <f t="shared" si="271"/>
        <v>0</v>
      </c>
      <c r="DM51" s="23">
        <f t="shared" si="271"/>
        <v>0</v>
      </c>
      <c r="DN51" s="23">
        <f t="shared" si="271"/>
        <v>0</v>
      </c>
      <c r="DO51" s="23">
        <f t="shared" si="271"/>
        <v>10000</v>
      </c>
      <c r="DP51" s="23">
        <f t="shared" si="271"/>
        <v>0</v>
      </c>
      <c r="DQ51" s="23">
        <f t="shared" si="271"/>
        <v>0</v>
      </c>
      <c r="DR51" s="23">
        <f t="shared" si="271"/>
        <v>0</v>
      </c>
      <c r="DS51" s="23">
        <f t="shared" si="271"/>
        <v>4661</v>
      </c>
      <c r="DT51" s="23">
        <f t="shared" si="271"/>
        <v>180520</v>
      </c>
      <c r="DU51" s="23">
        <f t="shared" si="271"/>
        <v>0</v>
      </c>
      <c r="DV51" s="23">
        <f t="shared" si="271"/>
        <v>125745</v>
      </c>
      <c r="DW51" s="23">
        <f t="shared" si="271"/>
        <v>1625</v>
      </c>
      <c r="DX51" s="23">
        <f t="shared" si="271"/>
        <v>0</v>
      </c>
      <c r="DY51" s="23">
        <f t="shared" si="271"/>
        <v>100</v>
      </c>
      <c r="DZ51" s="23">
        <f t="shared" si="271"/>
        <v>1502.1</v>
      </c>
      <c r="EA51" s="23">
        <f t="shared" ref="EA51:GA51" si="272">+EA52</f>
        <v>2700</v>
      </c>
      <c r="EB51" s="23">
        <f t="shared" si="272"/>
        <v>0</v>
      </c>
      <c r="EC51" s="23">
        <f t="shared" si="272"/>
        <v>6365</v>
      </c>
      <c r="ED51" s="23">
        <f t="shared" si="272"/>
        <v>4625</v>
      </c>
      <c r="EE51" s="23">
        <f t="shared" si="272"/>
        <v>750</v>
      </c>
      <c r="EF51" s="23">
        <f t="shared" si="272"/>
        <v>1985.3</v>
      </c>
      <c r="EG51" s="23">
        <f t="shared" si="272"/>
        <v>0</v>
      </c>
      <c r="EH51" s="23">
        <f t="shared" si="272"/>
        <v>0</v>
      </c>
      <c r="EI51" s="23">
        <f t="shared" si="272"/>
        <v>1575</v>
      </c>
      <c r="EJ51" s="23">
        <f t="shared" si="272"/>
        <v>600</v>
      </c>
      <c r="EK51" s="23">
        <f t="shared" si="272"/>
        <v>0</v>
      </c>
      <c r="EL51" s="23">
        <f t="shared" si="272"/>
        <v>1450</v>
      </c>
      <c r="EM51" s="23">
        <f t="shared" si="272"/>
        <v>0</v>
      </c>
      <c r="EN51" s="23">
        <f t="shared" si="272"/>
        <v>0</v>
      </c>
      <c r="EO51" s="23">
        <f t="shared" si="272"/>
        <v>10000</v>
      </c>
      <c r="EP51" s="23">
        <f t="shared" si="272"/>
        <v>0</v>
      </c>
      <c r="EQ51" s="23">
        <f t="shared" si="272"/>
        <v>0</v>
      </c>
      <c r="ER51" s="23">
        <f t="shared" si="272"/>
        <v>0</v>
      </c>
      <c r="ES51" s="23">
        <f t="shared" si="272"/>
        <v>4250</v>
      </c>
      <c r="ET51" s="23">
        <f t="shared" si="272"/>
        <v>0</v>
      </c>
      <c r="EU51" s="23">
        <f t="shared" si="272"/>
        <v>6000</v>
      </c>
      <c r="EV51" s="23">
        <f t="shared" si="272"/>
        <v>675</v>
      </c>
      <c r="EW51" s="23">
        <f t="shared" si="272"/>
        <v>1500</v>
      </c>
      <c r="EX51" s="23">
        <f t="shared" si="272"/>
        <v>30080</v>
      </c>
      <c r="EY51" s="23">
        <f t="shared" si="272"/>
        <v>0</v>
      </c>
      <c r="EZ51" s="23">
        <f t="shared" si="272"/>
        <v>0</v>
      </c>
      <c r="FA51" s="23">
        <f t="shared" si="272"/>
        <v>1100</v>
      </c>
      <c r="FB51" s="23">
        <f t="shared" si="272"/>
        <v>0</v>
      </c>
      <c r="FC51" s="23">
        <f t="shared" si="272"/>
        <v>5550</v>
      </c>
      <c r="FD51" s="23">
        <f t="shared" si="272"/>
        <v>3100</v>
      </c>
      <c r="FE51" s="23">
        <f t="shared" si="272"/>
        <v>0</v>
      </c>
      <c r="FF51" s="23">
        <f t="shared" si="272"/>
        <v>2500</v>
      </c>
      <c r="FG51" s="23">
        <f t="shared" si="272"/>
        <v>0</v>
      </c>
      <c r="FH51" s="23">
        <f t="shared" si="272"/>
        <v>0</v>
      </c>
      <c r="FI51" s="23">
        <f t="shared" si="272"/>
        <v>0</v>
      </c>
      <c r="FJ51" s="23">
        <f t="shared" si="272"/>
        <v>0</v>
      </c>
      <c r="FK51" s="23">
        <f t="shared" si="272"/>
        <v>2300</v>
      </c>
      <c r="FL51" s="23">
        <f t="shared" si="272"/>
        <v>0</v>
      </c>
      <c r="FM51" s="23">
        <f t="shared" si="272"/>
        <v>9892</v>
      </c>
      <c r="FN51" s="23">
        <f t="shared" si="272"/>
        <v>0</v>
      </c>
      <c r="FO51" s="23">
        <f t="shared" si="272"/>
        <v>5175</v>
      </c>
      <c r="FP51" s="23">
        <f t="shared" si="272"/>
        <v>7323</v>
      </c>
      <c r="FQ51" s="23">
        <f t="shared" si="272"/>
        <v>1000</v>
      </c>
      <c r="FR51" s="23">
        <f t="shared" si="272"/>
        <v>600</v>
      </c>
      <c r="FS51" s="23">
        <f t="shared" si="272"/>
        <v>19000</v>
      </c>
      <c r="FT51" s="23">
        <f t="shared" si="272"/>
        <v>0</v>
      </c>
      <c r="FU51" s="23">
        <f t="shared" si="272"/>
        <v>132800</v>
      </c>
      <c r="FV51" s="23">
        <f t="shared" si="272"/>
        <v>500</v>
      </c>
      <c r="FW51" s="23">
        <f t="shared" si="272"/>
        <v>72770</v>
      </c>
      <c r="FX51" s="23">
        <f t="shared" si="272"/>
        <v>1500</v>
      </c>
      <c r="FY51" s="23">
        <f t="shared" si="272"/>
        <v>350</v>
      </c>
      <c r="FZ51" s="23">
        <f t="shared" si="272"/>
        <v>6500</v>
      </c>
      <c r="GA51" s="23">
        <f t="shared" si="272"/>
        <v>2601.5</v>
      </c>
      <c r="GB51" s="23">
        <f>+GB52</f>
        <v>2100</v>
      </c>
      <c r="GC51" s="23">
        <f t="shared" ref="GC51:GF51" si="273">+GC52</f>
        <v>0</v>
      </c>
      <c r="GD51" s="23">
        <f t="shared" si="273"/>
        <v>800</v>
      </c>
      <c r="GE51" s="23">
        <f t="shared" si="273"/>
        <v>0</v>
      </c>
      <c r="GF51" s="23">
        <f t="shared" si="273"/>
        <v>0</v>
      </c>
      <c r="GG51" s="23">
        <f>+GG52</f>
        <v>900</v>
      </c>
      <c r="GH51" s="23">
        <f>+GH52</f>
        <v>0</v>
      </c>
      <c r="GI51" s="23">
        <f t="shared" ref="GI51:IT51" si="274">+GI52</f>
        <v>0</v>
      </c>
      <c r="GJ51" s="23">
        <f t="shared" si="274"/>
        <v>250</v>
      </c>
      <c r="GK51" s="23">
        <f t="shared" si="274"/>
        <v>200</v>
      </c>
      <c r="GL51" s="23">
        <f t="shared" si="274"/>
        <v>100</v>
      </c>
      <c r="GM51" s="23">
        <f t="shared" si="274"/>
        <v>800</v>
      </c>
      <c r="GN51" s="23">
        <f t="shared" si="274"/>
        <v>300</v>
      </c>
      <c r="GO51" s="23">
        <f t="shared" si="274"/>
        <v>0</v>
      </c>
      <c r="GP51" s="23">
        <f t="shared" si="274"/>
        <v>300</v>
      </c>
      <c r="GQ51" s="23">
        <f t="shared" si="274"/>
        <v>0</v>
      </c>
      <c r="GR51" s="23">
        <f t="shared" si="274"/>
        <v>200</v>
      </c>
      <c r="GS51" s="23">
        <f t="shared" si="274"/>
        <v>0</v>
      </c>
      <c r="GT51" s="23">
        <f t="shared" si="274"/>
        <v>0</v>
      </c>
      <c r="GU51" s="23">
        <f t="shared" si="274"/>
        <v>500</v>
      </c>
      <c r="GV51" s="23">
        <f t="shared" si="274"/>
        <v>1500</v>
      </c>
      <c r="GW51" s="23">
        <f t="shared" si="274"/>
        <v>0</v>
      </c>
      <c r="GX51" s="23">
        <f t="shared" si="274"/>
        <v>200</v>
      </c>
      <c r="GY51" s="23">
        <f t="shared" si="274"/>
        <v>500</v>
      </c>
      <c r="GZ51" s="23">
        <f t="shared" si="274"/>
        <v>0</v>
      </c>
      <c r="HA51" s="23">
        <f t="shared" si="274"/>
        <v>3250</v>
      </c>
      <c r="HB51" s="23">
        <f t="shared" si="274"/>
        <v>0.6</v>
      </c>
      <c r="HC51" s="23">
        <f t="shared" si="274"/>
        <v>0</v>
      </c>
      <c r="HD51" s="23">
        <f t="shared" si="274"/>
        <v>500</v>
      </c>
      <c r="HE51" s="23">
        <f t="shared" si="274"/>
        <v>250</v>
      </c>
      <c r="HF51" s="23">
        <f t="shared" si="274"/>
        <v>0</v>
      </c>
      <c r="HG51" s="23">
        <f t="shared" si="274"/>
        <v>300</v>
      </c>
      <c r="HH51" s="23">
        <f t="shared" si="274"/>
        <v>0</v>
      </c>
      <c r="HI51" s="23">
        <f t="shared" si="274"/>
        <v>0</v>
      </c>
      <c r="HJ51" s="23">
        <f t="shared" si="274"/>
        <v>100</v>
      </c>
      <c r="HK51" s="23">
        <f t="shared" si="274"/>
        <v>1000</v>
      </c>
      <c r="HL51" s="23">
        <f t="shared" si="274"/>
        <v>0</v>
      </c>
      <c r="HM51" s="23">
        <f t="shared" si="274"/>
        <v>0</v>
      </c>
      <c r="HN51" s="23">
        <f t="shared" si="274"/>
        <v>200</v>
      </c>
      <c r="HO51" s="23">
        <f t="shared" si="274"/>
        <v>1000</v>
      </c>
      <c r="HP51" s="23">
        <f t="shared" si="274"/>
        <v>3035</v>
      </c>
      <c r="HQ51" s="23">
        <f t="shared" si="274"/>
        <v>130</v>
      </c>
      <c r="HR51" s="23">
        <f t="shared" si="274"/>
        <v>200</v>
      </c>
      <c r="HS51" s="23">
        <f t="shared" si="274"/>
        <v>0</v>
      </c>
      <c r="HT51" s="23">
        <f t="shared" si="274"/>
        <v>100</v>
      </c>
      <c r="HU51" s="23">
        <f t="shared" si="274"/>
        <v>2000</v>
      </c>
      <c r="HV51" s="23">
        <f t="shared" si="274"/>
        <v>50</v>
      </c>
      <c r="HW51" s="23">
        <f t="shared" si="274"/>
        <v>0</v>
      </c>
      <c r="HX51" s="23">
        <f t="shared" si="274"/>
        <v>250</v>
      </c>
      <c r="HY51" s="23">
        <f t="shared" si="274"/>
        <v>0</v>
      </c>
      <c r="HZ51" s="23">
        <f t="shared" si="274"/>
        <v>1250</v>
      </c>
      <c r="IA51" s="23">
        <f t="shared" si="274"/>
        <v>0</v>
      </c>
      <c r="IB51" s="23">
        <f t="shared" si="274"/>
        <v>100</v>
      </c>
      <c r="IC51" s="23">
        <f t="shared" si="274"/>
        <v>0</v>
      </c>
      <c r="ID51" s="23">
        <f t="shared" si="274"/>
        <v>500</v>
      </c>
      <c r="IE51" s="23">
        <f t="shared" si="274"/>
        <v>0</v>
      </c>
      <c r="IF51" s="23">
        <f t="shared" si="274"/>
        <v>6500</v>
      </c>
      <c r="IG51" s="23">
        <f t="shared" si="274"/>
        <v>0</v>
      </c>
      <c r="IH51" s="23">
        <f t="shared" si="274"/>
        <v>1150</v>
      </c>
      <c r="II51" s="23">
        <f t="shared" si="274"/>
        <v>1200</v>
      </c>
      <c r="IJ51" s="23">
        <f t="shared" si="274"/>
        <v>300</v>
      </c>
      <c r="IK51" s="23">
        <f t="shared" si="274"/>
        <v>0</v>
      </c>
      <c r="IL51" s="23">
        <f t="shared" si="274"/>
        <v>270</v>
      </c>
      <c r="IM51" s="23">
        <f t="shared" si="274"/>
        <v>0</v>
      </c>
      <c r="IN51" s="23">
        <f t="shared" si="274"/>
        <v>0</v>
      </c>
      <c r="IO51" s="23">
        <f t="shared" si="274"/>
        <v>0</v>
      </c>
      <c r="IP51" s="23">
        <f t="shared" si="274"/>
        <v>200</v>
      </c>
      <c r="IQ51" s="23">
        <f t="shared" si="274"/>
        <v>600</v>
      </c>
      <c r="IR51" s="23">
        <f t="shared" si="274"/>
        <v>0</v>
      </c>
      <c r="IS51" s="23">
        <f t="shared" si="274"/>
        <v>0</v>
      </c>
      <c r="IT51" s="23">
        <f t="shared" si="274"/>
        <v>600</v>
      </c>
      <c r="IU51" s="23">
        <f t="shared" ref="IU51:KC51" si="275">+IU52</f>
        <v>600</v>
      </c>
      <c r="IV51" s="23">
        <f t="shared" si="275"/>
        <v>5000</v>
      </c>
      <c r="IW51" s="23">
        <f t="shared" si="275"/>
        <v>400</v>
      </c>
      <c r="IX51" s="23">
        <f t="shared" si="275"/>
        <v>1000</v>
      </c>
      <c r="IY51" s="23">
        <f t="shared" si="275"/>
        <v>200</v>
      </c>
      <c r="IZ51" s="23">
        <f t="shared" si="275"/>
        <v>0</v>
      </c>
      <c r="JA51" s="23">
        <f t="shared" si="275"/>
        <v>253</v>
      </c>
      <c r="JB51" s="23">
        <f t="shared" si="275"/>
        <v>0</v>
      </c>
      <c r="JC51" s="23">
        <f t="shared" si="275"/>
        <v>0</v>
      </c>
      <c r="JD51" s="23">
        <f t="shared" si="275"/>
        <v>0</v>
      </c>
      <c r="JE51" s="23">
        <f t="shared" si="275"/>
        <v>250</v>
      </c>
      <c r="JF51" s="23">
        <f t="shared" si="275"/>
        <v>125</v>
      </c>
      <c r="JG51" s="23">
        <f t="shared" si="275"/>
        <v>300</v>
      </c>
      <c r="JH51" s="23">
        <f t="shared" si="275"/>
        <v>400</v>
      </c>
      <c r="JI51" s="23">
        <f t="shared" si="275"/>
        <v>0</v>
      </c>
      <c r="JJ51" s="23">
        <f t="shared" si="275"/>
        <v>0</v>
      </c>
      <c r="JK51" s="23">
        <f t="shared" si="275"/>
        <v>236</v>
      </c>
      <c r="JL51" s="23">
        <f t="shared" si="275"/>
        <v>245</v>
      </c>
      <c r="JM51" s="23">
        <f t="shared" si="275"/>
        <v>200</v>
      </c>
      <c r="JN51" s="23">
        <f t="shared" si="275"/>
        <v>200</v>
      </c>
      <c r="JO51" s="23">
        <f t="shared" si="275"/>
        <v>200</v>
      </c>
      <c r="JP51" s="23">
        <f t="shared" si="275"/>
        <v>200</v>
      </c>
      <c r="JQ51" s="23">
        <f t="shared" si="275"/>
        <v>0</v>
      </c>
      <c r="JR51" s="23">
        <f t="shared" si="275"/>
        <v>0</v>
      </c>
      <c r="JS51" s="23">
        <f t="shared" si="275"/>
        <v>0</v>
      </c>
      <c r="JT51" s="23">
        <f t="shared" si="275"/>
        <v>0</v>
      </c>
      <c r="JU51" s="23">
        <f t="shared" si="275"/>
        <v>200</v>
      </c>
      <c r="JV51" s="23">
        <f t="shared" si="275"/>
        <v>0</v>
      </c>
      <c r="JW51" s="23">
        <f t="shared" si="275"/>
        <v>0</v>
      </c>
      <c r="JX51" s="23">
        <f t="shared" si="275"/>
        <v>550</v>
      </c>
      <c r="JY51" s="23">
        <f t="shared" si="275"/>
        <v>0</v>
      </c>
      <c r="JZ51" s="23">
        <f t="shared" si="275"/>
        <v>410</v>
      </c>
      <c r="KA51" s="23">
        <f t="shared" si="275"/>
        <v>100000</v>
      </c>
      <c r="KB51" s="23">
        <f t="shared" si="275"/>
        <v>19800</v>
      </c>
      <c r="KC51" s="23">
        <f t="shared" si="275"/>
        <v>0</v>
      </c>
    </row>
    <row r="52" spans="1:289" ht="24" customHeight="1" thickBot="1" x14ac:dyDescent="0.25">
      <c r="A52" s="57" t="s">
        <v>320</v>
      </c>
      <c r="B52" s="58"/>
      <c r="C52" s="25">
        <v>41972</v>
      </c>
      <c r="D52" s="25">
        <v>100</v>
      </c>
      <c r="E52" s="25"/>
      <c r="F52" s="25">
        <v>2500</v>
      </c>
      <c r="G52" s="25">
        <v>250</v>
      </c>
      <c r="H52" s="25">
        <v>2221.1</v>
      </c>
      <c r="I52" s="25">
        <v>5000</v>
      </c>
      <c r="J52" s="25"/>
      <c r="K52" s="25"/>
      <c r="L52" s="25"/>
      <c r="M52" s="25">
        <v>11685</v>
      </c>
      <c r="N52" s="26">
        <v>200</v>
      </c>
      <c r="O52" s="26"/>
      <c r="P52" s="26">
        <v>484</v>
      </c>
      <c r="Q52" s="26"/>
      <c r="R52" s="26"/>
      <c r="S52" s="26">
        <v>3450</v>
      </c>
      <c r="T52" s="26">
        <v>15000</v>
      </c>
      <c r="U52" s="26">
        <v>500</v>
      </c>
      <c r="V52" s="25"/>
      <c r="W52" s="25">
        <v>5</v>
      </c>
      <c r="X52" s="25">
        <v>1.1000000000000001</v>
      </c>
      <c r="Y52" s="25"/>
      <c r="Z52" s="25"/>
      <c r="AA52" s="25">
        <f>2000+7600</f>
        <v>9600</v>
      </c>
      <c r="AB52" s="25"/>
      <c r="AC52" s="25"/>
      <c r="AD52" s="26"/>
      <c r="AE52" s="26"/>
      <c r="AF52" s="26">
        <v>25000</v>
      </c>
      <c r="AG52" s="26"/>
      <c r="AH52" s="26"/>
      <c r="AI52" s="26"/>
      <c r="AJ52" s="26">
        <v>2200</v>
      </c>
      <c r="AK52" s="26">
        <v>650</v>
      </c>
      <c r="AL52" s="26">
        <v>20000</v>
      </c>
      <c r="AM52" s="26"/>
      <c r="AN52" s="26"/>
      <c r="AO52" s="26"/>
      <c r="AP52" s="26">
        <v>400</v>
      </c>
      <c r="AQ52" s="26">
        <v>500</v>
      </c>
      <c r="AR52" s="26">
        <v>100</v>
      </c>
      <c r="AS52" s="26">
        <v>500</v>
      </c>
      <c r="AT52" s="26">
        <v>3350</v>
      </c>
      <c r="AU52" s="26">
        <v>1085</v>
      </c>
      <c r="AV52" s="26"/>
      <c r="AW52" s="26">
        <v>1500</v>
      </c>
      <c r="AX52" s="26"/>
      <c r="AY52" s="26">
        <v>100</v>
      </c>
      <c r="AZ52" s="26">
        <v>550</v>
      </c>
      <c r="BA52" s="26">
        <v>1500</v>
      </c>
      <c r="BB52" s="26">
        <v>8000</v>
      </c>
      <c r="BC52" s="26">
        <v>100</v>
      </c>
      <c r="BD52" s="26">
        <v>220</v>
      </c>
      <c r="BE52" s="26">
        <v>1599.6</v>
      </c>
      <c r="BF52" s="26">
        <v>300</v>
      </c>
      <c r="BG52" s="26">
        <v>1000</v>
      </c>
      <c r="BH52" s="26">
        <v>2000</v>
      </c>
      <c r="BI52" s="26"/>
      <c r="BJ52" s="26">
        <v>2500</v>
      </c>
      <c r="BK52" s="26">
        <v>1350</v>
      </c>
      <c r="BL52" s="26">
        <v>700</v>
      </c>
      <c r="BM52" s="26">
        <v>200</v>
      </c>
      <c r="BN52" s="26"/>
      <c r="BO52" s="26"/>
      <c r="BP52" s="26"/>
      <c r="BQ52" s="26"/>
      <c r="BR52" s="26">
        <v>100</v>
      </c>
      <c r="BS52" s="26"/>
      <c r="BT52" s="26">
        <v>4175</v>
      </c>
      <c r="BU52" s="26">
        <v>1500</v>
      </c>
      <c r="BV52" s="26">
        <v>100.3</v>
      </c>
      <c r="BW52" s="26">
        <v>7775</v>
      </c>
      <c r="BX52" s="26"/>
      <c r="BY52" s="26">
        <v>3827.5</v>
      </c>
      <c r="BZ52" s="26">
        <v>600</v>
      </c>
      <c r="CA52" s="26"/>
      <c r="CB52" s="26">
        <v>500</v>
      </c>
      <c r="CC52" s="26"/>
      <c r="CD52" s="26">
        <v>500</v>
      </c>
      <c r="CE52" s="26">
        <v>1500</v>
      </c>
      <c r="CF52" s="26"/>
      <c r="CG52" s="26">
        <v>200</v>
      </c>
      <c r="CH52" s="26"/>
      <c r="CI52" s="26"/>
      <c r="CJ52" s="26">
        <v>3750</v>
      </c>
      <c r="CK52" s="26">
        <v>1500</v>
      </c>
      <c r="CL52" s="26">
        <v>5500</v>
      </c>
      <c r="CM52" s="26"/>
      <c r="CN52" s="26">
        <v>1700</v>
      </c>
      <c r="CO52" s="26">
        <v>59898.36</v>
      </c>
      <c r="CP52" s="26">
        <v>100</v>
      </c>
      <c r="CQ52" s="26">
        <v>500</v>
      </c>
      <c r="CR52" s="26">
        <v>66442</v>
      </c>
      <c r="CS52" s="26"/>
      <c r="CT52" s="26">
        <v>600</v>
      </c>
      <c r="CU52" s="26"/>
      <c r="CV52" s="26">
        <v>76313.5</v>
      </c>
      <c r="CW52" s="26"/>
      <c r="CX52" s="26">
        <v>2000</v>
      </c>
      <c r="CY52" s="26">
        <v>1150</v>
      </c>
      <c r="CZ52" s="26">
        <v>460</v>
      </c>
      <c r="DA52" s="26"/>
      <c r="DB52" s="26"/>
      <c r="DC52" s="26">
        <v>250</v>
      </c>
      <c r="DD52" s="26">
        <v>2665</v>
      </c>
      <c r="DE52" s="26">
        <v>1000</v>
      </c>
      <c r="DF52" s="26"/>
      <c r="DG52" s="33">
        <v>500</v>
      </c>
      <c r="DH52" s="26">
        <v>15000</v>
      </c>
      <c r="DI52" s="26">
        <v>850</v>
      </c>
      <c r="DJ52" s="26">
        <v>193445</v>
      </c>
      <c r="DK52" s="26">
        <v>1000</v>
      </c>
      <c r="DL52" s="26"/>
      <c r="DM52" s="26"/>
      <c r="DN52" s="26"/>
      <c r="DO52" s="26">
        <v>10000</v>
      </c>
      <c r="DP52" s="26"/>
      <c r="DQ52" s="26"/>
      <c r="DR52" s="26"/>
      <c r="DS52" s="26">
        <v>4661</v>
      </c>
      <c r="DT52" s="26">
        <v>180520</v>
      </c>
      <c r="DU52" s="26"/>
      <c r="DV52" s="26">
        <v>125745</v>
      </c>
      <c r="DW52" s="26">
        <v>1625</v>
      </c>
      <c r="DX52" s="26"/>
      <c r="DY52" s="26">
        <v>100</v>
      </c>
      <c r="DZ52" s="26">
        <v>1502.1</v>
      </c>
      <c r="EA52" s="26">
        <v>2700</v>
      </c>
      <c r="EB52" s="26"/>
      <c r="EC52" s="26">
        <v>6365</v>
      </c>
      <c r="ED52" s="26">
        <v>4625</v>
      </c>
      <c r="EE52" s="26">
        <v>750</v>
      </c>
      <c r="EF52" s="26">
        <v>1985.3</v>
      </c>
      <c r="EG52" s="26"/>
      <c r="EH52" s="26"/>
      <c r="EI52" s="26">
        <v>1575</v>
      </c>
      <c r="EJ52" s="26">
        <v>600</v>
      </c>
      <c r="EK52" s="26"/>
      <c r="EL52" s="26">
        <v>1450</v>
      </c>
      <c r="EM52" s="26"/>
      <c r="EN52" s="26"/>
      <c r="EO52" s="26">
        <v>10000</v>
      </c>
      <c r="EP52" s="26"/>
      <c r="EQ52" s="26"/>
      <c r="ER52" s="26"/>
      <c r="ES52" s="26">
        <v>4250</v>
      </c>
      <c r="ET52" s="26"/>
      <c r="EU52" s="26">
        <v>6000</v>
      </c>
      <c r="EV52" s="26">
        <v>675</v>
      </c>
      <c r="EW52" s="26">
        <v>1500</v>
      </c>
      <c r="EX52" s="26">
        <v>30080</v>
      </c>
      <c r="EY52" s="26"/>
      <c r="EZ52" s="26"/>
      <c r="FA52" s="26">
        <v>1100</v>
      </c>
      <c r="FB52" s="26"/>
      <c r="FC52" s="26">
        <v>5550</v>
      </c>
      <c r="FD52" s="26">
        <v>3100</v>
      </c>
      <c r="FE52" s="26"/>
      <c r="FF52" s="26">
        <v>2500</v>
      </c>
      <c r="FG52" s="26"/>
      <c r="FH52" s="26"/>
      <c r="FI52" s="26"/>
      <c r="FJ52" s="26"/>
      <c r="FK52" s="26">
        <v>2300</v>
      </c>
      <c r="FL52" s="26"/>
      <c r="FM52" s="26">
        <v>9892</v>
      </c>
      <c r="FN52" s="26"/>
      <c r="FO52" s="26">
        <v>5175</v>
      </c>
      <c r="FP52" s="26">
        <v>7323</v>
      </c>
      <c r="FQ52" s="26">
        <v>1000</v>
      </c>
      <c r="FR52" s="26">
        <v>600</v>
      </c>
      <c r="FS52" s="26">
        <v>19000</v>
      </c>
      <c r="FT52" s="26"/>
      <c r="FU52" s="26">
        <v>132800</v>
      </c>
      <c r="FV52" s="26">
        <v>500</v>
      </c>
      <c r="FW52" s="26">
        <v>72770</v>
      </c>
      <c r="FX52" s="26">
        <v>1500</v>
      </c>
      <c r="FY52" s="26">
        <v>350</v>
      </c>
      <c r="FZ52" s="26">
        <v>6500</v>
      </c>
      <c r="GA52" s="26">
        <v>2601.5</v>
      </c>
      <c r="GB52" s="26">
        <v>2100</v>
      </c>
      <c r="GC52" s="26"/>
      <c r="GD52" s="26">
        <v>800</v>
      </c>
      <c r="GE52" s="26"/>
      <c r="GF52" s="26"/>
      <c r="GG52" s="26">
        <v>900</v>
      </c>
      <c r="GH52" s="26"/>
      <c r="GI52" s="26"/>
      <c r="GJ52" s="26">
        <v>250</v>
      </c>
      <c r="GK52" s="26">
        <v>200</v>
      </c>
      <c r="GL52" s="26">
        <v>100</v>
      </c>
      <c r="GM52" s="26">
        <v>800</v>
      </c>
      <c r="GN52" s="26">
        <v>300</v>
      </c>
      <c r="GO52" s="26"/>
      <c r="GP52" s="26">
        <v>300</v>
      </c>
      <c r="GQ52" s="26"/>
      <c r="GR52" s="26">
        <v>200</v>
      </c>
      <c r="GS52" s="26"/>
      <c r="GT52" s="26"/>
      <c r="GU52" s="26">
        <v>500</v>
      </c>
      <c r="GV52" s="26">
        <v>1500</v>
      </c>
      <c r="GW52" s="26"/>
      <c r="GX52" s="26">
        <v>200</v>
      </c>
      <c r="GY52" s="26">
        <v>500</v>
      </c>
      <c r="GZ52" s="26"/>
      <c r="HA52" s="26">
        <v>3250</v>
      </c>
      <c r="HB52" s="26">
        <v>0.6</v>
      </c>
      <c r="HC52" s="26"/>
      <c r="HD52" s="26">
        <v>500</v>
      </c>
      <c r="HE52" s="26">
        <v>250</v>
      </c>
      <c r="HF52" s="26"/>
      <c r="HG52" s="26">
        <v>300</v>
      </c>
      <c r="HH52" s="26"/>
      <c r="HI52" s="26"/>
      <c r="HJ52" s="26">
        <v>100</v>
      </c>
      <c r="HK52" s="26">
        <v>1000</v>
      </c>
      <c r="HL52" s="26"/>
      <c r="HM52" s="26"/>
      <c r="HN52" s="26">
        <v>200</v>
      </c>
      <c r="HO52" s="26">
        <v>1000</v>
      </c>
      <c r="HP52" s="26">
        <v>3035</v>
      </c>
      <c r="HQ52" s="26">
        <v>130</v>
      </c>
      <c r="HR52" s="26">
        <v>200</v>
      </c>
      <c r="HS52" s="26"/>
      <c r="HT52" s="26">
        <v>100</v>
      </c>
      <c r="HU52" s="26">
        <v>2000</v>
      </c>
      <c r="HV52" s="26">
        <v>50</v>
      </c>
      <c r="HW52" s="26"/>
      <c r="HX52" s="26">
        <v>250</v>
      </c>
      <c r="HY52" s="26"/>
      <c r="HZ52" s="26">
        <v>1250</v>
      </c>
      <c r="IA52" s="26"/>
      <c r="IB52" s="26">
        <v>100</v>
      </c>
      <c r="IC52" s="26"/>
      <c r="ID52" s="26">
        <v>500</v>
      </c>
      <c r="IE52" s="26"/>
      <c r="IF52" s="26">
        <v>6500</v>
      </c>
      <c r="IG52" s="26"/>
      <c r="IH52" s="26">
        <v>1150</v>
      </c>
      <c r="II52" s="26">
        <f>1000+200</f>
        <v>1200</v>
      </c>
      <c r="IJ52" s="26">
        <v>300</v>
      </c>
      <c r="IK52" s="26"/>
      <c r="IL52" s="26">
        <v>270</v>
      </c>
      <c r="IM52" s="26"/>
      <c r="IN52" s="26"/>
      <c r="IO52" s="26"/>
      <c r="IP52" s="26">
        <v>200</v>
      </c>
      <c r="IQ52" s="26">
        <v>600</v>
      </c>
      <c r="IR52" s="26"/>
      <c r="IS52" s="26"/>
      <c r="IT52" s="26">
        <v>600</v>
      </c>
      <c r="IU52" s="26">
        <v>600</v>
      </c>
      <c r="IV52" s="26">
        <v>5000</v>
      </c>
      <c r="IW52" s="26">
        <v>400</v>
      </c>
      <c r="IX52" s="26">
        <v>1000</v>
      </c>
      <c r="IY52" s="26">
        <v>200</v>
      </c>
      <c r="IZ52" s="26"/>
      <c r="JA52" s="26">
        <v>253</v>
      </c>
      <c r="JB52" s="26"/>
      <c r="JC52" s="26"/>
      <c r="JD52" s="26"/>
      <c r="JE52" s="26">
        <v>250</v>
      </c>
      <c r="JF52" s="26">
        <v>125</v>
      </c>
      <c r="JG52" s="26">
        <v>300</v>
      </c>
      <c r="JH52" s="26">
        <v>400</v>
      </c>
      <c r="JI52" s="26"/>
      <c r="JJ52" s="26"/>
      <c r="JK52" s="26">
        <v>236</v>
      </c>
      <c r="JL52" s="26">
        <v>245</v>
      </c>
      <c r="JM52" s="26">
        <v>200</v>
      </c>
      <c r="JN52" s="26">
        <v>200</v>
      </c>
      <c r="JO52" s="26">
        <v>200</v>
      </c>
      <c r="JP52" s="26">
        <v>200</v>
      </c>
      <c r="JQ52" s="26"/>
      <c r="JR52" s="26"/>
      <c r="JS52" s="26"/>
      <c r="JT52" s="26"/>
      <c r="JU52" s="26">
        <v>200</v>
      </c>
      <c r="JV52" s="26"/>
      <c r="JW52" s="26"/>
      <c r="JX52" s="26">
        <f>150+150+250</f>
        <v>550</v>
      </c>
      <c r="JY52" s="26"/>
      <c r="JZ52" s="26">
        <v>410</v>
      </c>
      <c r="KA52" s="26">
        <v>100000</v>
      </c>
      <c r="KB52" s="26">
        <v>19800</v>
      </c>
      <c r="KC52" s="26"/>
    </row>
    <row r="53" spans="1:289" ht="12" customHeight="1" thickBot="1" x14ac:dyDescent="0.25">
      <c r="A53" s="65" t="s">
        <v>78</v>
      </c>
      <c r="B53" s="66"/>
      <c r="C53" s="23">
        <f>+C54+C55+C56+C57+C58+C59+C60+C61</f>
        <v>47117.599999999999</v>
      </c>
      <c r="D53" s="23">
        <f t="shared" ref="D53:BO53" si="276">+D54+D55+D56+D57+D58+D59+D60+D61</f>
        <v>0</v>
      </c>
      <c r="E53" s="23">
        <f t="shared" si="276"/>
        <v>0</v>
      </c>
      <c r="F53" s="23">
        <f t="shared" si="276"/>
        <v>0</v>
      </c>
      <c r="G53" s="23">
        <f t="shared" si="276"/>
        <v>0</v>
      </c>
      <c r="H53" s="23">
        <f t="shared" si="276"/>
        <v>4000</v>
      </c>
      <c r="I53" s="23">
        <f t="shared" si="276"/>
        <v>10000</v>
      </c>
      <c r="J53" s="23">
        <f t="shared" si="276"/>
        <v>0</v>
      </c>
      <c r="K53" s="23">
        <f t="shared" si="276"/>
        <v>0</v>
      </c>
      <c r="L53" s="23">
        <f t="shared" si="276"/>
        <v>0</v>
      </c>
      <c r="M53" s="23">
        <f t="shared" si="276"/>
        <v>201512</v>
      </c>
      <c r="N53" s="23">
        <f t="shared" si="276"/>
        <v>0</v>
      </c>
      <c r="O53" s="23">
        <f t="shared" si="276"/>
        <v>0</v>
      </c>
      <c r="P53" s="23">
        <f t="shared" si="276"/>
        <v>0</v>
      </c>
      <c r="Q53" s="23">
        <f t="shared" si="276"/>
        <v>0</v>
      </c>
      <c r="R53" s="23">
        <f t="shared" si="276"/>
        <v>0</v>
      </c>
      <c r="S53" s="23">
        <f t="shared" si="276"/>
        <v>0</v>
      </c>
      <c r="T53" s="23">
        <f t="shared" si="276"/>
        <v>5000</v>
      </c>
      <c r="U53" s="23">
        <f t="shared" si="276"/>
        <v>3000</v>
      </c>
      <c r="V53" s="23">
        <f t="shared" si="276"/>
        <v>0</v>
      </c>
      <c r="W53" s="23">
        <f t="shared" si="276"/>
        <v>0</v>
      </c>
      <c r="X53" s="23">
        <f t="shared" si="276"/>
        <v>0.5</v>
      </c>
      <c r="Y53" s="23">
        <f t="shared" si="276"/>
        <v>500</v>
      </c>
      <c r="Z53" s="23">
        <f t="shared" si="276"/>
        <v>0</v>
      </c>
      <c r="AA53" s="23">
        <f t="shared" si="276"/>
        <v>0</v>
      </c>
      <c r="AB53" s="23">
        <f t="shared" si="276"/>
        <v>0</v>
      </c>
      <c r="AC53" s="23">
        <f t="shared" si="276"/>
        <v>4000</v>
      </c>
      <c r="AD53" s="23">
        <f t="shared" si="276"/>
        <v>12050</v>
      </c>
      <c r="AE53" s="23">
        <f t="shared" si="276"/>
        <v>0</v>
      </c>
      <c r="AF53" s="23">
        <f t="shared" si="276"/>
        <v>4000</v>
      </c>
      <c r="AG53" s="23">
        <f t="shared" si="276"/>
        <v>0</v>
      </c>
      <c r="AH53" s="23">
        <f t="shared" si="276"/>
        <v>0</v>
      </c>
      <c r="AI53" s="23">
        <f t="shared" si="276"/>
        <v>0</v>
      </c>
      <c r="AJ53" s="23">
        <f t="shared" si="276"/>
        <v>500</v>
      </c>
      <c r="AK53" s="23">
        <f t="shared" si="276"/>
        <v>0</v>
      </c>
      <c r="AL53" s="23">
        <f t="shared" si="276"/>
        <v>1263340</v>
      </c>
      <c r="AM53" s="23">
        <f t="shared" si="276"/>
        <v>1500</v>
      </c>
      <c r="AN53" s="23">
        <f t="shared" si="276"/>
        <v>15000</v>
      </c>
      <c r="AO53" s="23">
        <f t="shared" si="276"/>
        <v>0</v>
      </c>
      <c r="AP53" s="23">
        <f t="shared" si="276"/>
        <v>0</v>
      </c>
      <c r="AQ53" s="23">
        <f t="shared" si="276"/>
        <v>4000</v>
      </c>
      <c r="AR53" s="23">
        <f t="shared" si="276"/>
        <v>10000</v>
      </c>
      <c r="AS53" s="23">
        <f t="shared" si="276"/>
        <v>0</v>
      </c>
      <c r="AT53" s="23">
        <f t="shared" si="276"/>
        <v>1300</v>
      </c>
      <c r="AU53" s="23">
        <f t="shared" si="276"/>
        <v>7000</v>
      </c>
      <c r="AV53" s="23">
        <f t="shared" si="276"/>
        <v>4177314.1</v>
      </c>
      <c r="AW53" s="23">
        <f t="shared" si="276"/>
        <v>0</v>
      </c>
      <c r="AX53" s="23">
        <f t="shared" si="276"/>
        <v>0</v>
      </c>
      <c r="AY53" s="23">
        <f t="shared" si="276"/>
        <v>1000</v>
      </c>
      <c r="AZ53" s="23">
        <f t="shared" si="276"/>
        <v>0</v>
      </c>
      <c r="BA53" s="23">
        <f t="shared" si="276"/>
        <v>0</v>
      </c>
      <c r="BB53" s="23">
        <f t="shared" si="276"/>
        <v>93000</v>
      </c>
      <c r="BC53" s="23">
        <f t="shared" si="276"/>
        <v>0</v>
      </c>
      <c r="BD53" s="23">
        <f t="shared" si="276"/>
        <v>2250</v>
      </c>
      <c r="BE53" s="23">
        <f t="shared" si="276"/>
        <v>5000</v>
      </c>
      <c r="BF53" s="23">
        <f t="shared" si="276"/>
        <v>0</v>
      </c>
      <c r="BG53" s="23">
        <f t="shared" si="276"/>
        <v>12915</v>
      </c>
      <c r="BH53" s="23">
        <f t="shared" si="276"/>
        <v>0</v>
      </c>
      <c r="BI53" s="23">
        <f t="shared" si="276"/>
        <v>0</v>
      </c>
      <c r="BJ53" s="23">
        <f t="shared" si="276"/>
        <v>0</v>
      </c>
      <c r="BK53" s="23">
        <f t="shared" si="276"/>
        <v>250</v>
      </c>
      <c r="BL53" s="23">
        <f t="shared" si="276"/>
        <v>0</v>
      </c>
      <c r="BM53" s="23">
        <f t="shared" si="276"/>
        <v>0</v>
      </c>
      <c r="BN53" s="23">
        <f t="shared" si="276"/>
        <v>5732.5</v>
      </c>
      <c r="BO53" s="23">
        <f t="shared" si="276"/>
        <v>0</v>
      </c>
      <c r="BP53" s="23">
        <f t="shared" ref="BP53:DZ53" si="277">+BP54+BP55+BP56+BP57+BP58+BP59+BP60+BP61</f>
        <v>0</v>
      </c>
      <c r="BQ53" s="23">
        <f t="shared" si="277"/>
        <v>0</v>
      </c>
      <c r="BR53" s="23">
        <f t="shared" si="277"/>
        <v>0</v>
      </c>
      <c r="BS53" s="23">
        <f t="shared" si="277"/>
        <v>115252</v>
      </c>
      <c r="BT53" s="23">
        <f t="shared" si="277"/>
        <v>500</v>
      </c>
      <c r="BU53" s="23">
        <f t="shared" si="277"/>
        <v>1400</v>
      </c>
      <c r="BV53" s="23">
        <f t="shared" si="277"/>
        <v>0</v>
      </c>
      <c r="BW53" s="23">
        <f t="shared" si="277"/>
        <v>191824.47</v>
      </c>
      <c r="BX53" s="23">
        <f t="shared" si="277"/>
        <v>0</v>
      </c>
      <c r="BY53" s="23">
        <f t="shared" si="277"/>
        <v>41965.4</v>
      </c>
      <c r="BZ53" s="23">
        <f t="shared" si="277"/>
        <v>0</v>
      </c>
      <c r="CA53" s="23">
        <f t="shared" si="277"/>
        <v>0</v>
      </c>
      <c r="CB53" s="23">
        <f t="shared" si="277"/>
        <v>0</v>
      </c>
      <c r="CC53" s="23">
        <f t="shared" si="277"/>
        <v>20180</v>
      </c>
      <c r="CD53" s="23">
        <f t="shared" si="277"/>
        <v>0</v>
      </c>
      <c r="CE53" s="23">
        <f t="shared" si="277"/>
        <v>33067.9</v>
      </c>
      <c r="CF53" s="23">
        <f t="shared" si="277"/>
        <v>17170</v>
      </c>
      <c r="CG53" s="23">
        <f t="shared" si="277"/>
        <v>500</v>
      </c>
      <c r="CH53" s="23">
        <f t="shared" si="277"/>
        <v>3000</v>
      </c>
      <c r="CI53" s="23">
        <f t="shared" si="277"/>
        <v>0</v>
      </c>
      <c r="CJ53" s="23">
        <f t="shared" si="277"/>
        <v>13000</v>
      </c>
      <c r="CK53" s="23">
        <f t="shared" si="277"/>
        <v>3802</v>
      </c>
      <c r="CL53" s="23">
        <f t="shared" si="277"/>
        <v>21850</v>
      </c>
      <c r="CM53" s="23">
        <f t="shared" si="277"/>
        <v>602</v>
      </c>
      <c r="CN53" s="23">
        <f t="shared" si="277"/>
        <v>500</v>
      </c>
      <c r="CO53" s="23">
        <f t="shared" si="277"/>
        <v>38260.239999999998</v>
      </c>
      <c r="CP53" s="23">
        <f t="shared" si="277"/>
        <v>0</v>
      </c>
      <c r="CQ53" s="23">
        <f t="shared" si="277"/>
        <v>0</v>
      </c>
      <c r="CR53" s="23">
        <f t="shared" si="277"/>
        <v>358013.13</v>
      </c>
      <c r="CS53" s="23">
        <f t="shared" si="277"/>
        <v>86862.5</v>
      </c>
      <c r="CT53" s="23">
        <f t="shared" si="277"/>
        <v>6950</v>
      </c>
      <c r="CU53" s="23">
        <f t="shared" si="277"/>
        <v>5000</v>
      </c>
      <c r="CV53" s="23">
        <f t="shared" si="277"/>
        <v>109222.55</v>
      </c>
      <c r="CW53" s="23">
        <f t="shared" si="277"/>
        <v>1300</v>
      </c>
      <c r="CX53" s="23">
        <f t="shared" si="277"/>
        <v>0</v>
      </c>
      <c r="CY53" s="23">
        <f t="shared" si="277"/>
        <v>0</v>
      </c>
      <c r="CZ53" s="23">
        <f t="shared" si="277"/>
        <v>5000</v>
      </c>
      <c r="DA53" s="23">
        <f t="shared" si="277"/>
        <v>38200</v>
      </c>
      <c r="DB53" s="23">
        <f t="shared" si="277"/>
        <v>1500</v>
      </c>
      <c r="DC53" s="23">
        <f t="shared" si="277"/>
        <v>0</v>
      </c>
      <c r="DD53" s="23">
        <f t="shared" si="277"/>
        <v>30000</v>
      </c>
      <c r="DE53" s="23">
        <f t="shared" si="277"/>
        <v>15210.8</v>
      </c>
      <c r="DF53" s="23">
        <f t="shared" si="277"/>
        <v>7971.2</v>
      </c>
      <c r="DG53" s="23">
        <f t="shared" si="277"/>
        <v>0</v>
      </c>
      <c r="DH53" s="23">
        <f t="shared" si="277"/>
        <v>6200</v>
      </c>
      <c r="DI53" s="23">
        <f t="shared" si="277"/>
        <v>0</v>
      </c>
      <c r="DJ53" s="23">
        <f t="shared" si="277"/>
        <v>11297782.699999999</v>
      </c>
      <c r="DK53" s="23">
        <f t="shared" si="277"/>
        <v>0</v>
      </c>
      <c r="DL53" s="23">
        <f t="shared" si="277"/>
        <v>0</v>
      </c>
      <c r="DM53" s="23">
        <f t="shared" si="277"/>
        <v>181670</v>
      </c>
      <c r="DN53" s="23">
        <f t="shared" si="277"/>
        <v>400</v>
      </c>
      <c r="DO53" s="23">
        <f t="shared" si="277"/>
        <v>10420.700000000001</v>
      </c>
      <c r="DP53" s="23">
        <f t="shared" si="277"/>
        <v>0</v>
      </c>
      <c r="DQ53" s="23">
        <f t="shared" si="277"/>
        <v>229076.4</v>
      </c>
      <c r="DR53" s="23">
        <f t="shared" si="277"/>
        <v>0</v>
      </c>
      <c r="DS53" s="23">
        <f t="shared" si="277"/>
        <v>0</v>
      </c>
      <c r="DT53" s="23">
        <f t="shared" si="277"/>
        <v>114252</v>
      </c>
      <c r="DU53" s="23">
        <f t="shared" si="277"/>
        <v>0</v>
      </c>
      <c r="DV53" s="23">
        <f t="shared" si="277"/>
        <v>843813.8</v>
      </c>
      <c r="DW53" s="23">
        <f t="shared" si="277"/>
        <v>57410.5</v>
      </c>
      <c r="DX53" s="23">
        <f t="shared" si="277"/>
        <v>1000</v>
      </c>
      <c r="DY53" s="23">
        <f t="shared" si="277"/>
        <v>0</v>
      </c>
      <c r="DZ53" s="23">
        <f t="shared" si="277"/>
        <v>10755</v>
      </c>
      <c r="EA53" s="23">
        <f t="shared" ref="EA53:GA53" si="278">+EA54+EA55+EA56+EA57+EA58+EA59+EA60+EA61</f>
        <v>2500</v>
      </c>
      <c r="EB53" s="23">
        <f t="shared" si="278"/>
        <v>0</v>
      </c>
      <c r="EC53" s="23">
        <f t="shared" si="278"/>
        <v>7550</v>
      </c>
      <c r="ED53" s="23">
        <f t="shared" si="278"/>
        <v>3900</v>
      </c>
      <c r="EE53" s="23">
        <f t="shared" si="278"/>
        <v>14400</v>
      </c>
      <c r="EF53" s="23">
        <f t="shared" si="278"/>
        <v>1000</v>
      </c>
      <c r="EG53" s="23">
        <f t="shared" si="278"/>
        <v>16600</v>
      </c>
      <c r="EH53" s="23">
        <f t="shared" si="278"/>
        <v>0</v>
      </c>
      <c r="EI53" s="23">
        <f t="shared" si="278"/>
        <v>0</v>
      </c>
      <c r="EJ53" s="23">
        <f t="shared" si="278"/>
        <v>0</v>
      </c>
      <c r="EK53" s="23">
        <f t="shared" si="278"/>
        <v>5000</v>
      </c>
      <c r="EL53" s="23">
        <f t="shared" si="278"/>
        <v>0</v>
      </c>
      <c r="EM53" s="23">
        <f t="shared" si="278"/>
        <v>1300</v>
      </c>
      <c r="EN53" s="23">
        <f t="shared" si="278"/>
        <v>0</v>
      </c>
      <c r="EO53" s="23">
        <f t="shared" si="278"/>
        <v>0</v>
      </c>
      <c r="EP53" s="23">
        <f t="shared" si="278"/>
        <v>0</v>
      </c>
      <c r="EQ53" s="23">
        <f t="shared" si="278"/>
        <v>0</v>
      </c>
      <c r="ER53" s="23">
        <f t="shared" si="278"/>
        <v>0</v>
      </c>
      <c r="ES53" s="23">
        <f t="shared" si="278"/>
        <v>2100</v>
      </c>
      <c r="ET53" s="23">
        <f t="shared" si="278"/>
        <v>0</v>
      </c>
      <c r="EU53" s="23">
        <f t="shared" si="278"/>
        <v>31150</v>
      </c>
      <c r="EV53" s="23">
        <f t="shared" si="278"/>
        <v>12820</v>
      </c>
      <c r="EW53" s="23">
        <f t="shared" si="278"/>
        <v>0</v>
      </c>
      <c r="EX53" s="23">
        <f t="shared" si="278"/>
        <v>129120.3</v>
      </c>
      <c r="EY53" s="23">
        <f t="shared" si="278"/>
        <v>15285</v>
      </c>
      <c r="EZ53" s="23">
        <f t="shared" si="278"/>
        <v>35428</v>
      </c>
      <c r="FA53" s="23">
        <f t="shared" si="278"/>
        <v>10920</v>
      </c>
      <c r="FB53" s="23">
        <f t="shared" si="278"/>
        <v>0</v>
      </c>
      <c r="FC53" s="23">
        <f t="shared" si="278"/>
        <v>275939</v>
      </c>
      <c r="FD53" s="23">
        <f t="shared" si="278"/>
        <v>0</v>
      </c>
      <c r="FE53" s="23">
        <f t="shared" si="278"/>
        <v>0</v>
      </c>
      <c r="FF53" s="23">
        <f t="shared" si="278"/>
        <v>3100</v>
      </c>
      <c r="FG53" s="23">
        <f t="shared" si="278"/>
        <v>102449.92</v>
      </c>
      <c r="FH53" s="23">
        <f t="shared" si="278"/>
        <v>8105</v>
      </c>
      <c r="FI53" s="23">
        <f t="shared" si="278"/>
        <v>34646</v>
      </c>
      <c r="FJ53" s="23">
        <f t="shared" si="278"/>
        <v>644308</v>
      </c>
      <c r="FK53" s="23">
        <f t="shared" si="278"/>
        <v>60785.4</v>
      </c>
      <c r="FL53" s="23">
        <f t="shared" si="278"/>
        <v>9032.6</v>
      </c>
      <c r="FM53" s="23">
        <f t="shared" si="278"/>
        <v>130540</v>
      </c>
      <c r="FN53" s="23">
        <f t="shared" si="278"/>
        <v>300</v>
      </c>
      <c r="FO53" s="23">
        <f t="shared" si="278"/>
        <v>0</v>
      </c>
      <c r="FP53" s="23">
        <f t="shared" si="278"/>
        <v>15912</v>
      </c>
      <c r="FQ53" s="23">
        <f t="shared" si="278"/>
        <v>13000</v>
      </c>
      <c r="FR53" s="23">
        <f t="shared" si="278"/>
        <v>0</v>
      </c>
      <c r="FS53" s="23">
        <f t="shared" si="278"/>
        <v>0</v>
      </c>
      <c r="FT53" s="23">
        <f t="shared" si="278"/>
        <v>46500</v>
      </c>
      <c r="FU53" s="23">
        <f t="shared" si="278"/>
        <v>758090.3</v>
      </c>
      <c r="FV53" s="23">
        <f t="shared" si="278"/>
        <v>0</v>
      </c>
      <c r="FW53" s="23">
        <f t="shared" si="278"/>
        <v>1772836</v>
      </c>
      <c r="FX53" s="23">
        <f t="shared" si="278"/>
        <v>0</v>
      </c>
      <c r="FY53" s="23">
        <f t="shared" si="278"/>
        <v>3250</v>
      </c>
      <c r="FZ53" s="23">
        <f t="shared" si="278"/>
        <v>20450</v>
      </c>
      <c r="GA53" s="23">
        <f t="shared" si="278"/>
        <v>60050</v>
      </c>
      <c r="GB53" s="23">
        <f>+GB54+GB55+GB56+GB57+GB58+GB59+GB60+GB61</f>
        <v>2000</v>
      </c>
      <c r="GC53" s="23">
        <f t="shared" ref="GC53:IN53" si="279">+GC54+GC55+GC56+GC57+GC58+GC59+GC60+GC61</f>
        <v>0</v>
      </c>
      <c r="GD53" s="23">
        <f t="shared" si="279"/>
        <v>0</v>
      </c>
      <c r="GE53" s="23">
        <f t="shared" si="279"/>
        <v>0</v>
      </c>
      <c r="GF53" s="23">
        <f t="shared" si="279"/>
        <v>0</v>
      </c>
      <c r="GG53" s="23">
        <f t="shared" si="279"/>
        <v>2400</v>
      </c>
      <c r="GH53" s="23">
        <f t="shared" si="279"/>
        <v>0</v>
      </c>
      <c r="GI53" s="23">
        <f t="shared" si="279"/>
        <v>0</v>
      </c>
      <c r="GJ53" s="23">
        <f t="shared" si="279"/>
        <v>1200</v>
      </c>
      <c r="GK53" s="23">
        <f t="shared" si="279"/>
        <v>2200</v>
      </c>
      <c r="GL53" s="23">
        <f t="shared" si="279"/>
        <v>0</v>
      </c>
      <c r="GM53" s="23">
        <f t="shared" si="279"/>
        <v>0</v>
      </c>
      <c r="GN53" s="23">
        <f t="shared" si="279"/>
        <v>0</v>
      </c>
      <c r="GO53" s="23">
        <f t="shared" si="279"/>
        <v>0</v>
      </c>
      <c r="GP53" s="23">
        <f t="shared" si="279"/>
        <v>200</v>
      </c>
      <c r="GQ53" s="23">
        <f t="shared" si="279"/>
        <v>0</v>
      </c>
      <c r="GR53" s="23">
        <f t="shared" si="279"/>
        <v>8600</v>
      </c>
      <c r="GS53" s="23">
        <f t="shared" si="279"/>
        <v>1000</v>
      </c>
      <c r="GT53" s="23">
        <f t="shared" si="279"/>
        <v>0</v>
      </c>
      <c r="GU53" s="23">
        <f t="shared" si="279"/>
        <v>3000</v>
      </c>
      <c r="GV53" s="23">
        <f t="shared" si="279"/>
        <v>0</v>
      </c>
      <c r="GW53" s="23">
        <f t="shared" si="279"/>
        <v>0</v>
      </c>
      <c r="GX53" s="23">
        <f t="shared" si="279"/>
        <v>0</v>
      </c>
      <c r="GY53" s="23">
        <f t="shared" si="279"/>
        <v>0</v>
      </c>
      <c r="GZ53" s="23">
        <f t="shared" si="279"/>
        <v>0</v>
      </c>
      <c r="HA53" s="23">
        <f t="shared" si="279"/>
        <v>1500</v>
      </c>
      <c r="HB53" s="23">
        <f t="shared" si="279"/>
        <v>0.57499999999999996</v>
      </c>
      <c r="HC53" s="23">
        <f t="shared" si="279"/>
        <v>0</v>
      </c>
      <c r="HD53" s="23">
        <f t="shared" si="279"/>
        <v>0</v>
      </c>
      <c r="HE53" s="23">
        <f t="shared" si="279"/>
        <v>0</v>
      </c>
      <c r="HF53" s="23">
        <f t="shared" si="279"/>
        <v>3500</v>
      </c>
      <c r="HG53" s="23">
        <f t="shared" si="279"/>
        <v>0</v>
      </c>
      <c r="HH53" s="23">
        <f t="shared" si="279"/>
        <v>600</v>
      </c>
      <c r="HI53" s="23">
        <f t="shared" si="279"/>
        <v>0</v>
      </c>
      <c r="HJ53" s="23">
        <f t="shared" si="279"/>
        <v>0</v>
      </c>
      <c r="HK53" s="23">
        <f t="shared" si="279"/>
        <v>0</v>
      </c>
      <c r="HL53" s="23">
        <f t="shared" si="279"/>
        <v>25110</v>
      </c>
      <c r="HM53" s="23">
        <f t="shared" si="279"/>
        <v>0</v>
      </c>
      <c r="HN53" s="23">
        <f t="shared" si="279"/>
        <v>0</v>
      </c>
      <c r="HO53" s="23">
        <f t="shared" si="279"/>
        <v>2000</v>
      </c>
      <c r="HP53" s="23">
        <f t="shared" si="279"/>
        <v>0</v>
      </c>
      <c r="HQ53" s="23">
        <f t="shared" si="279"/>
        <v>800</v>
      </c>
      <c r="HR53" s="23">
        <f t="shared" si="279"/>
        <v>0</v>
      </c>
      <c r="HS53" s="23">
        <f t="shared" si="279"/>
        <v>0</v>
      </c>
      <c r="HT53" s="23">
        <f t="shared" si="279"/>
        <v>0</v>
      </c>
      <c r="HU53" s="23">
        <f t="shared" si="279"/>
        <v>6050</v>
      </c>
      <c r="HV53" s="23">
        <f t="shared" si="279"/>
        <v>0</v>
      </c>
      <c r="HW53" s="23">
        <f t="shared" si="279"/>
        <v>0</v>
      </c>
      <c r="HX53" s="23">
        <f t="shared" si="279"/>
        <v>2300</v>
      </c>
      <c r="HY53" s="23">
        <f t="shared" si="279"/>
        <v>0</v>
      </c>
      <c r="HZ53" s="23">
        <f t="shared" si="279"/>
        <v>0</v>
      </c>
      <c r="IA53" s="23">
        <f t="shared" si="279"/>
        <v>0</v>
      </c>
      <c r="IB53" s="23">
        <f t="shared" si="279"/>
        <v>0</v>
      </c>
      <c r="IC53" s="23">
        <f t="shared" si="279"/>
        <v>0</v>
      </c>
      <c r="ID53" s="23">
        <f t="shared" si="279"/>
        <v>0</v>
      </c>
      <c r="IE53" s="23">
        <f t="shared" si="279"/>
        <v>350</v>
      </c>
      <c r="IF53" s="23">
        <f t="shared" si="279"/>
        <v>9300</v>
      </c>
      <c r="IG53" s="23">
        <f t="shared" si="279"/>
        <v>0</v>
      </c>
      <c r="IH53" s="23">
        <f t="shared" si="279"/>
        <v>1000</v>
      </c>
      <c r="II53" s="23">
        <f t="shared" si="279"/>
        <v>3280</v>
      </c>
      <c r="IJ53" s="23">
        <f t="shared" si="279"/>
        <v>200</v>
      </c>
      <c r="IK53" s="23">
        <f t="shared" si="279"/>
        <v>0</v>
      </c>
      <c r="IL53" s="23">
        <f t="shared" si="279"/>
        <v>1000</v>
      </c>
      <c r="IM53" s="23">
        <f t="shared" si="279"/>
        <v>0</v>
      </c>
      <c r="IN53" s="23">
        <f t="shared" si="279"/>
        <v>1000</v>
      </c>
      <c r="IO53" s="23">
        <f t="shared" ref="IO53:KB53" si="280">+IO54+IO55+IO56+IO57+IO58+IO59+IO60+IO61</f>
        <v>0</v>
      </c>
      <c r="IP53" s="23">
        <f t="shared" si="280"/>
        <v>0</v>
      </c>
      <c r="IQ53" s="23">
        <f t="shared" si="280"/>
        <v>0</v>
      </c>
      <c r="IR53" s="23">
        <f t="shared" si="280"/>
        <v>0</v>
      </c>
      <c r="IS53" s="23">
        <f t="shared" si="280"/>
        <v>0</v>
      </c>
      <c r="IT53" s="23">
        <f t="shared" si="280"/>
        <v>0</v>
      </c>
      <c r="IU53" s="23">
        <f t="shared" si="280"/>
        <v>1222.2</v>
      </c>
      <c r="IV53" s="23">
        <f t="shared" si="280"/>
        <v>14000</v>
      </c>
      <c r="IW53" s="23">
        <f t="shared" si="280"/>
        <v>500</v>
      </c>
      <c r="IX53" s="23">
        <f t="shared" si="280"/>
        <v>0</v>
      </c>
      <c r="IY53" s="23">
        <f t="shared" si="280"/>
        <v>0</v>
      </c>
      <c r="IZ53" s="23">
        <f t="shared" si="280"/>
        <v>0</v>
      </c>
      <c r="JA53" s="23">
        <f t="shared" si="280"/>
        <v>0</v>
      </c>
      <c r="JB53" s="23">
        <f t="shared" si="280"/>
        <v>0</v>
      </c>
      <c r="JC53" s="23">
        <f t="shared" si="280"/>
        <v>0</v>
      </c>
      <c r="JD53" s="23">
        <f t="shared" si="280"/>
        <v>0</v>
      </c>
      <c r="JE53" s="23">
        <f t="shared" si="280"/>
        <v>1310</v>
      </c>
      <c r="JF53" s="23">
        <f t="shared" si="280"/>
        <v>0</v>
      </c>
      <c r="JG53" s="23">
        <f t="shared" si="280"/>
        <v>200</v>
      </c>
      <c r="JH53" s="23">
        <f t="shared" si="280"/>
        <v>500</v>
      </c>
      <c r="JI53" s="23">
        <f t="shared" si="280"/>
        <v>0</v>
      </c>
      <c r="JJ53" s="23">
        <f t="shared" si="280"/>
        <v>0</v>
      </c>
      <c r="JK53" s="23">
        <f t="shared" si="280"/>
        <v>0</v>
      </c>
      <c r="JL53" s="23">
        <f t="shared" si="280"/>
        <v>300</v>
      </c>
      <c r="JM53" s="23">
        <f t="shared" si="280"/>
        <v>0</v>
      </c>
      <c r="JN53" s="23">
        <f t="shared" si="280"/>
        <v>0</v>
      </c>
      <c r="JO53" s="23">
        <f t="shared" si="280"/>
        <v>0</v>
      </c>
      <c r="JP53" s="23">
        <f t="shared" si="280"/>
        <v>0</v>
      </c>
      <c r="JQ53" s="23">
        <f t="shared" si="280"/>
        <v>0</v>
      </c>
      <c r="JR53" s="23">
        <f t="shared" si="280"/>
        <v>0</v>
      </c>
      <c r="JS53" s="23">
        <f t="shared" si="280"/>
        <v>0</v>
      </c>
      <c r="JT53" s="23">
        <f t="shared" si="280"/>
        <v>0</v>
      </c>
      <c r="JU53" s="23">
        <f t="shared" si="280"/>
        <v>0</v>
      </c>
      <c r="JV53" s="23">
        <f t="shared" si="280"/>
        <v>0</v>
      </c>
      <c r="JW53" s="23">
        <f t="shared" si="280"/>
        <v>0</v>
      </c>
      <c r="JX53" s="23">
        <f t="shared" si="280"/>
        <v>1000</v>
      </c>
      <c r="JY53" s="23">
        <f t="shared" si="280"/>
        <v>1072</v>
      </c>
      <c r="JZ53" s="23">
        <f t="shared" si="280"/>
        <v>0</v>
      </c>
      <c r="KA53" s="23">
        <f t="shared" si="280"/>
        <v>34570</v>
      </c>
      <c r="KB53" s="23">
        <f t="shared" si="280"/>
        <v>0</v>
      </c>
      <c r="KC53" s="23">
        <f t="shared" ref="KC53" si="281">+KC54+KC55+KC56+KC57+KC58+KC59+KC60+KC61</f>
        <v>670</v>
      </c>
    </row>
    <row r="54" spans="1:289" ht="12.75" thickBot="1" x14ac:dyDescent="0.25">
      <c r="A54" s="73" t="s">
        <v>321</v>
      </c>
      <c r="B54" s="49" t="s">
        <v>25</v>
      </c>
      <c r="C54" s="25"/>
      <c r="D54" s="25"/>
      <c r="E54" s="25"/>
      <c r="F54" s="25"/>
      <c r="G54" s="25"/>
      <c r="H54" s="25"/>
      <c r="I54" s="25"/>
      <c r="J54" s="25"/>
      <c r="K54" s="25"/>
      <c r="L54" s="25"/>
      <c r="M54" s="25"/>
      <c r="N54" s="26"/>
      <c r="O54" s="26"/>
      <c r="P54" s="26"/>
      <c r="Q54" s="26"/>
      <c r="R54" s="26"/>
      <c r="S54" s="26"/>
      <c r="T54" s="26"/>
      <c r="U54" s="26">
        <v>1000</v>
      </c>
      <c r="V54" s="25"/>
      <c r="W54" s="25"/>
      <c r="X54" s="25"/>
      <c r="Y54" s="25"/>
      <c r="Z54" s="25"/>
      <c r="AA54" s="25"/>
      <c r="AB54" s="25"/>
      <c r="AC54" s="25"/>
      <c r="AD54" s="26"/>
      <c r="AE54" s="26"/>
      <c r="AF54" s="26"/>
      <c r="AG54" s="26"/>
      <c r="AH54" s="26"/>
      <c r="AI54" s="26"/>
      <c r="AJ54" s="26"/>
      <c r="AK54" s="26"/>
      <c r="AL54" s="26"/>
      <c r="AM54" s="26"/>
      <c r="AN54" s="26"/>
      <c r="AO54" s="26"/>
      <c r="AP54" s="26"/>
      <c r="AQ54" s="26"/>
      <c r="AR54" s="26"/>
      <c r="AS54" s="26"/>
      <c r="AT54" s="26">
        <v>300</v>
      </c>
      <c r="AU54" s="26"/>
      <c r="AV54" s="26">
        <v>10380</v>
      </c>
      <c r="AW54" s="26"/>
      <c r="AX54" s="26"/>
      <c r="AY54" s="26"/>
      <c r="AZ54" s="26"/>
      <c r="BA54" s="26"/>
      <c r="BB54" s="26"/>
      <c r="BC54" s="26"/>
      <c r="BD54" s="26">
        <v>2000</v>
      </c>
      <c r="BE54" s="26"/>
      <c r="BF54" s="26"/>
      <c r="BG54" s="26"/>
      <c r="BH54" s="26"/>
      <c r="BI54" s="26"/>
      <c r="BJ54" s="26"/>
      <c r="BK54" s="26"/>
      <c r="BL54" s="26"/>
      <c r="BM54" s="26"/>
      <c r="BN54" s="26"/>
      <c r="BO54" s="26"/>
      <c r="BP54" s="26"/>
      <c r="BQ54" s="26"/>
      <c r="BR54" s="26"/>
      <c r="BS54" s="26">
        <v>7575</v>
      </c>
      <c r="BT54" s="26"/>
      <c r="BU54" s="26"/>
      <c r="BV54" s="26"/>
      <c r="BW54" s="26"/>
      <c r="BX54" s="26"/>
      <c r="BY54" s="26">
        <v>1000</v>
      </c>
      <c r="BZ54" s="26"/>
      <c r="CA54" s="26"/>
      <c r="CB54" s="26"/>
      <c r="CC54" s="26"/>
      <c r="CD54" s="26"/>
      <c r="CE54" s="26"/>
      <c r="CF54" s="26"/>
      <c r="CG54" s="26"/>
      <c r="CH54" s="26"/>
      <c r="CI54" s="26"/>
      <c r="CJ54" s="26"/>
      <c r="CK54" s="26"/>
      <c r="CL54" s="26"/>
      <c r="CM54" s="26"/>
      <c r="CN54" s="26">
        <v>500</v>
      </c>
      <c r="CO54" s="26"/>
      <c r="CP54" s="26"/>
      <c r="CQ54" s="26"/>
      <c r="CR54" s="26">
        <v>8800</v>
      </c>
      <c r="CS54" s="26"/>
      <c r="CT54" s="26"/>
      <c r="CU54" s="26"/>
      <c r="CV54" s="26"/>
      <c r="CW54" s="26"/>
      <c r="CX54" s="26"/>
      <c r="CY54" s="26"/>
      <c r="CZ54" s="26"/>
      <c r="DA54" s="26"/>
      <c r="DB54" s="26"/>
      <c r="DC54" s="26"/>
      <c r="DD54" s="26"/>
      <c r="DE54" s="26"/>
      <c r="DF54" s="26"/>
      <c r="DG54" s="26"/>
      <c r="DH54" s="26"/>
      <c r="DI54" s="26"/>
      <c r="DJ54" s="26">
        <v>8939883.1999999993</v>
      </c>
      <c r="DK54" s="26"/>
      <c r="DL54" s="26"/>
      <c r="DM54" s="26"/>
      <c r="DN54" s="26"/>
      <c r="DO54" s="26"/>
      <c r="DP54" s="26"/>
      <c r="DQ54" s="26">
        <v>10000</v>
      </c>
      <c r="DR54" s="26"/>
      <c r="DS54" s="26"/>
      <c r="DT54" s="26"/>
      <c r="DU54" s="26"/>
      <c r="DV54" s="26">
        <v>3600</v>
      </c>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v>8490.1</v>
      </c>
      <c r="FD54" s="26"/>
      <c r="FE54" s="26"/>
      <c r="FF54" s="26"/>
      <c r="FG54" s="26">
        <v>2000</v>
      </c>
      <c r="FH54" s="26"/>
      <c r="FI54" s="26"/>
      <c r="FJ54" s="26"/>
      <c r="FK54" s="26">
        <v>15000</v>
      </c>
      <c r="FL54" s="26">
        <v>1000</v>
      </c>
      <c r="FM54" s="26"/>
      <c r="FN54" s="26"/>
      <c r="FO54" s="26"/>
      <c r="FP54" s="26"/>
      <c r="FQ54" s="26"/>
      <c r="FR54" s="26"/>
      <c r="FS54" s="26"/>
      <c r="FT54" s="26"/>
      <c r="FU54" s="26">
        <v>638740.30000000005</v>
      </c>
      <c r="FV54" s="26"/>
      <c r="FW54" s="26">
        <v>36175</v>
      </c>
      <c r="FX54" s="26"/>
      <c r="FY54" s="26"/>
      <c r="FZ54" s="26"/>
      <c r="GA54" s="26">
        <v>60050</v>
      </c>
      <c r="GB54" s="26"/>
      <c r="GC54" s="26"/>
      <c r="GD54" s="26"/>
      <c r="GE54" s="26"/>
      <c r="GF54" s="26"/>
      <c r="GG54" s="26"/>
      <c r="GH54" s="26"/>
      <c r="GI54" s="26"/>
      <c r="GJ54" s="26"/>
      <c r="GK54" s="26">
        <v>1000</v>
      </c>
      <c r="GL54" s="26"/>
      <c r="GM54" s="26"/>
      <c r="GN54" s="26"/>
      <c r="GO54" s="26"/>
      <c r="GP54" s="26"/>
      <c r="GQ54" s="26"/>
      <c r="GR54" s="26">
        <v>1000</v>
      </c>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c r="IW54" s="26"/>
      <c r="IX54" s="26"/>
      <c r="IY54" s="26"/>
      <c r="IZ54" s="26"/>
      <c r="JA54" s="26"/>
      <c r="JB54" s="26"/>
      <c r="JC54" s="26"/>
      <c r="JD54" s="26"/>
      <c r="JE54" s="26"/>
      <c r="JF54" s="26"/>
      <c r="JG54" s="26"/>
      <c r="JH54" s="26"/>
      <c r="JI54" s="26"/>
      <c r="JJ54" s="26"/>
      <c r="JK54" s="26"/>
      <c r="JL54" s="26"/>
      <c r="JM54" s="26"/>
      <c r="JN54" s="26"/>
      <c r="JO54" s="26"/>
      <c r="JP54" s="26"/>
      <c r="JQ54" s="26"/>
      <c r="JR54" s="26"/>
      <c r="JS54" s="26"/>
      <c r="JT54" s="26"/>
      <c r="JU54" s="26"/>
      <c r="JV54" s="26"/>
      <c r="JW54" s="26"/>
      <c r="JX54" s="26"/>
      <c r="JY54" s="26"/>
      <c r="JZ54" s="26"/>
      <c r="KA54" s="26"/>
      <c r="KB54" s="26"/>
      <c r="KC54" s="26"/>
    </row>
    <row r="55" spans="1:289" ht="12.75" thickBot="1" x14ac:dyDescent="0.25">
      <c r="A55" s="74"/>
      <c r="B55" s="49" t="s">
        <v>26</v>
      </c>
      <c r="C55" s="25"/>
      <c r="D55" s="25"/>
      <c r="E55" s="25"/>
      <c r="F55" s="25"/>
      <c r="G55" s="25"/>
      <c r="H55" s="25"/>
      <c r="I55" s="25"/>
      <c r="J55" s="25"/>
      <c r="K55" s="25"/>
      <c r="L55" s="25"/>
      <c r="M55" s="25"/>
      <c r="N55" s="26"/>
      <c r="O55" s="26"/>
      <c r="P55" s="26"/>
      <c r="Q55" s="26"/>
      <c r="R55" s="26"/>
      <c r="S55" s="26"/>
      <c r="T55" s="26"/>
      <c r="U55" s="26"/>
      <c r="V55" s="25"/>
      <c r="W55" s="25"/>
      <c r="X55" s="25"/>
      <c r="Y55" s="25"/>
      <c r="Z55" s="25"/>
      <c r="AA55" s="25"/>
      <c r="AB55" s="25"/>
      <c r="AC55" s="25"/>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v>194362.9</v>
      </c>
      <c r="DK55" s="26"/>
      <c r="DL55" s="26"/>
      <c r="DM55" s="26"/>
      <c r="DN55" s="26"/>
      <c r="DO55" s="26"/>
      <c r="DP55" s="26"/>
      <c r="DQ55" s="26">
        <v>150.9</v>
      </c>
      <c r="DR55" s="26"/>
      <c r="DS55" s="26"/>
      <c r="DT55" s="26"/>
      <c r="DU55" s="26"/>
      <c r="DV55" s="26">
        <v>232262.9</v>
      </c>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v>1140</v>
      </c>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c r="IW55" s="26"/>
      <c r="IX55" s="26"/>
      <c r="IY55" s="26"/>
      <c r="IZ55" s="26"/>
      <c r="JA55" s="26"/>
      <c r="JB55" s="26"/>
      <c r="JC55" s="26"/>
      <c r="JD55" s="26"/>
      <c r="JE55" s="26"/>
      <c r="JF55" s="26"/>
      <c r="JG55" s="26"/>
      <c r="JH55" s="26"/>
      <c r="JI55" s="26"/>
      <c r="JJ55" s="26"/>
      <c r="JK55" s="26"/>
      <c r="JL55" s="26"/>
      <c r="JM55" s="26"/>
      <c r="JN55" s="26"/>
      <c r="JO55" s="26"/>
      <c r="JP55" s="26"/>
      <c r="JQ55" s="26"/>
      <c r="JR55" s="26"/>
      <c r="JS55" s="26"/>
      <c r="JT55" s="26"/>
      <c r="JU55" s="26"/>
      <c r="JV55" s="26"/>
      <c r="JW55" s="26"/>
      <c r="JX55" s="26"/>
      <c r="JY55" s="26"/>
      <c r="JZ55" s="26"/>
      <c r="KA55" s="26"/>
      <c r="KB55" s="26"/>
      <c r="KC55" s="26"/>
    </row>
    <row r="56" spans="1:289" ht="12.75" thickBot="1" x14ac:dyDescent="0.25">
      <c r="A56" s="73" t="s">
        <v>322</v>
      </c>
      <c r="B56" s="49" t="s">
        <v>25</v>
      </c>
      <c r="C56" s="25">
        <v>14000</v>
      </c>
      <c r="D56" s="25"/>
      <c r="E56" s="25"/>
      <c r="F56" s="25"/>
      <c r="G56" s="25"/>
      <c r="H56" s="25"/>
      <c r="I56" s="25">
        <v>10000</v>
      </c>
      <c r="J56" s="25"/>
      <c r="K56" s="25"/>
      <c r="L56" s="25"/>
      <c r="M56" s="25">
        <v>200000</v>
      </c>
      <c r="N56" s="26"/>
      <c r="O56" s="26"/>
      <c r="P56" s="26"/>
      <c r="Q56" s="26"/>
      <c r="R56" s="26"/>
      <c r="S56" s="26"/>
      <c r="T56" s="26"/>
      <c r="U56" s="26"/>
      <c r="V56" s="25"/>
      <c r="W56" s="25"/>
      <c r="X56" s="25"/>
      <c r="Y56" s="25"/>
      <c r="Z56" s="25"/>
      <c r="AA56" s="25"/>
      <c r="AB56" s="25"/>
      <c r="AC56" s="25">
        <v>4000</v>
      </c>
      <c r="AD56" s="26">
        <v>5000</v>
      </c>
      <c r="AE56" s="26"/>
      <c r="AF56" s="26">
        <v>3000</v>
      </c>
      <c r="AG56" s="26"/>
      <c r="AH56" s="26"/>
      <c r="AI56" s="26"/>
      <c r="AJ56" s="26"/>
      <c r="AK56" s="26"/>
      <c r="AL56" s="26">
        <v>250000</v>
      </c>
      <c r="AM56" s="26"/>
      <c r="AN56" s="26"/>
      <c r="AO56" s="26"/>
      <c r="AP56" s="26"/>
      <c r="AQ56" s="26">
        <v>4000</v>
      </c>
      <c r="AR56" s="26">
        <v>10000</v>
      </c>
      <c r="AS56" s="26"/>
      <c r="AT56" s="26"/>
      <c r="AU56" s="26">
        <v>5000</v>
      </c>
      <c r="AV56" s="26">
        <v>129459.7</v>
      </c>
      <c r="AW56" s="26"/>
      <c r="AX56" s="26"/>
      <c r="AY56" s="26"/>
      <c r="AZ56" s="26"/>
      <c r="BA56" s="26"/>
      <c r="BB56" s="26">
        <v>50000</v>
      </c>
      <c r="BC56" s="26"/>
      <c r="BD56" s="26"/>
      <c r="BE56" s="26"/>
      <c r="BF56" s="26"/>
      <c r="BG56" s="26"/>
      <c r="BH56" s="26"/>
      <c r="BI56" s="26"/>
      <c r="BJ56" s="26"/>
      <c r="BK56" s="26"/>
      <c r="BL56" s="26"/>
      <c r="BM56" s="26"/>
      <c r="BN56" s="26">
        <v>5732.5</v>
      </c>
      <c r="BO56" s="26"/>
      <c r="BP56" s="26"/>
      <c r="BQ56" s="26"/>
      <c r="BR56" s="26"/>
      <c r="BS56" s="26">
        <v>85000</v>
      </c>
      <c r="BT56" s="26"/>
      <c r="BU56" s="26"/>
      <c r="BV56" s="26"/>
      <c r="BW56" s="26">
        <v>119730</v>
      </c>
      <c r="BX56" s="26"/>
      <c r="BY56" s="26">
        <v>5000</v>
      </c>
      <c r="BZ56" s="26"/>
      <c r="CA56" s="26"/>
      <c r="CB56" s="26"/>
      <c r="CC56" s="26"/>
      <c r="CD56" s="26"/>
      <c r="CE56" s="26">
        <v>20750</v>
      </c>
      <c r="CF56" s="26"/>
      <c r="CG56" s="26">
        <v>500</v>
      </c>
      <c r="CH56" s="26"/>
      <c r="CI56" s="26"/>
      <c r="CJ56" s="26"/>
      <c r="CK56" s="26"/>
      <c r="CL56" s="26">
        <v>200</v>
      </c>
      <c r="CM56" s="26"/>
      <c r="CN56" s="26"/>
      <c r="CO56" s="26"/>
      <c r="CP56" s="26"/>
      <c r="CQ56" s="26"/>
      <c r="CR56" s="26">
        <v>5908</v>
      </c>
      <c r="CS56" s="26">
        <v>34362.5</v>
      </c>
      <c r="CT56" s="26">
        <v>5000</v>
      </c>
      <c r="CU56" s="26">
        <v>3000</v>
      </c>
      <c r="CV56" s="26">
        <v>8000</v>
      </c>
      <c r="CW56" s="26"/>
      <c r="CX56" s="26"/>
      <c r="CY56" s="26"/>
      <c r="CZ56" s="26">
        <v>5000</v>
      </c>
      <c r="DA56" s="26"/>
      <c r="DB56" s="26">
        <v>500</v>
      </c>
      <c r="DC56" s="26"/>
      <c r="DD56" s="26"/>
      <c r="DE56" s="26"/>
      <c r="DF56" s="26"/>
      <c r="DG56" s="26"/>
      <c r="DH56" s="26"/>
      <c r="DI56" s="26"/>
      <c r="DJ56" s="26">
        <v>665978.19999999995</v>
      </c>
      <c r="DK56" s="26"/>
      <c r="DL56" s="26"/>
      <c r="DM56" s="26"/>
      <c r="DN56" s="26"/>
      <c r="DO56" s="26"/>
      <c r="DP56" s="26"/>
      <c r="DQ56" s="26">
        <v>65500</v>
      </c>
      <c r="DR56" s="26"/>
      <c r="DS56" s="26"/>
      <c r="DT56" s="26">
        <v>100000</v>
      </c>
      <c r="DU56" s="26"/>
      <c r="DV56" s="26">
        <v>20100</v>
      </c>
      <c r="DW56" s="26"/>
      <c r="DX56" s="26">
        <v>1000</v>
      </c>
      <c r="DY56" s="26"/>
      <c r="DZ56" s="26">
        <v>8950</v>
      </c>
      <c r="EA56" s="26"/>
      <c r="EB56" s="26"/>
      <c r="EC56" s="26"/>
      <c r="ED56" s="26"/>
      <c r="EE56" s="26"/>
      <c r="EF56" s="26"/>
      <c r="EG56" s="26"/>
      <c r="EH56" s="26"/>
      <c r="EI56" s="26"/>
      <c r="EJ56" s="26"/>
      <c r="EK56" s="26"/>
      <c r="EL56" s="26"/>
      <c r="EM56" s="26">
        <v>500</v>
      </c>
      <c r="EN56" s="26"/>
      <c r="EO56" s="26"/>
      <c r="EP56" s="26"/>
      <c r="EQ56" s="26"/>
      <c r="ER56" s="26"/>
      <c r="ES56" s="26"/>
      <c r="ET56" s="26"/>
      <c r="EU56" s="26">
        <v>31000</v>
      </c>
      <c r="EV56" s="26"/>
      <c r="EW56" s="26"/>
      <c r="EX56" s="26"/>
      <c r="EY56" s="26">
        <v>2000</v>
      </c>
      <c r="EZ56" s="26">
        <v>27000</v>
      </c>
      <c r="FA56" s="26"/>
      <c r="FB56" s="26"/>
      <c r="FC56" s="26">
        <v>237000</v>
      </c>
      <c r="FD56" s="26"/>
      <c r="FE56" s="26"/>
      <c r="FF56" s="26"/>
      <c r="FG56" s="26"/>
      <c r="FH56" s="26">
        <v>4000</v>
      </c>
      <c r="FI56" s="26">
        <v>26000</v>
      </c>
      <c r="FJ56" s="26">
        <v>12000</v>
      </c>
      <c r="FK56" s="26">
        <v>20000</v>
      </c>
      <c r="FL56" s="26">
        <v>500</v>
      </c>
      <c r="FM56" s="26"/>
      <c r="FN56" s="26"/>
      <c r="FO56" s="26"/>
      <c r="FP56" s="26"/>
      <c r="FQ56" s="26"/>
      <c r="FR56" s="26"/>
      <c r="FS56" s="26"/>
      <c r="FT56" s="26"/>
      <c r="FU56" s="26">
        <v>97150</v>
      </c>
      <c r="FV56" s="26"/>
      <c r="FW56" s="26">
        <v>4752</v>
      </c>
      <c r="FX56" s="26"/>
      <c r="FY56" s="26"/>
      <c r="FZ56" s="26">
        <v>20450</v>
      </c>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v>1500</v>
      </c>
      <c r="HG56" s="26"/>
      <c r="HH56" s="26"/>
      <c r="HI56" s="26"/>
      <c r="HJ56" s="26"/>
      <c r="HK56" s="26"/>
      <c r="HL56" s="26">
        <v>20000</v>
      </c>
      <c r="HM56" s="26"/>
      <c r="HN56" s="26"/>
      <c r="HO56" s="26"/>
      <c r="HP56" s="26"/>
      <c r="HQ56" s="26">
        <v>800</v>
      </c>
      <c r="HR56" s="26"/>
      <c r="HS56" s="26"/>
      <c r="HT56" s="26"/>
      <c r="HU56" s="26"/>
      <c r="HV56" s="26"/>
      <c r="HW56" s="26"/>
      <c r="HX56" s="26"/>
      <c r="HY56" s="26"/>
      <c r="HZ56" s="26"/>
      <c r="IA56" s="26"/>
      <c r="IB56" s="26"/>
      <c r="IC56" s="26"/>
      <c r="ID56" s="26"/>
      <c r="IE56" s="26"/>
      <c r="IF56" s="26">
        <v>4000</v>
      </c>
      <c r="IG56" s="26"/>
      <c r="IH56" s="26"/>
      <c r="II56" s="26"/>
      <c r="IJ56" s="26"/>
      <c r="IK56" s="26"/>
      <c r="IL56" s="26">
        <v>1000</v>
      </c>
      <c r="IM56" s="26"/>
      <c r="IN56" s="26"/>
      <c r="IO56" s="26"/>
      <c r="IP56" s="26"/>
      <c r="IQ56" s="26"/>
      <c r="IR56" s="26"/>
      <c r="IS56" s="26"/>
      <c r="IT56" s="26"/>
      <c r="IU56" s="26"/>
      <c r="IV56" s="26">
        <v>10000</v>
      </c>
      <c r="IW56" s="26"/>
      <c r="IX56" s="26"/>
      <c r="IY56" s="26"/>
      <c r="IZ56" s="26"/>
      <c r="JA56" s="26"/>
      <c r="JB56" s="26"/>
      <c r="JC56" s="26"/>
      <c r="JD56" s="26"/>
      <c r="JE56" s="26"/>
      <c r="JF56" s="26"/>
      <c r="JG56" s="26"/>
      <c r="JH56" s="26">
        <v>500</v>
      </c>
      <c r="JI56" s="26"/>
      <c r="JJ56" s="26"/>
      <c r="JK56" s="26"/>
      <c r="JL56" s="26"/>
      <c r="JM56" s="26"/>
      <c r="JN56" s="26"/>
      <c r="JO56" s="26"/>
      <c r="JP56" s="26"/>
      <c r="JQ56" s="26"/>
      <c r="JR56" s="26"/>
      <c r="JS56" s="26"/>
      <c r="JT56" s="26"/>
      <c r="JU56" s="26"/>
      <c r="JV56" s="26"/>
      <c r="JW56" s="26"/>
      <c r="JX56" s="26"/>
      <c r="JY56" s="26"/>
      <c r="JZ56" s="26"/>
      <c r="KA56" s="26"/>
      <c r="KB56" s="26"/>
      <c r="KC56" s="26">
        <v>100</v>
      </c>
    </row>
    <row r="57" spans="1:289" ht="12.75" thickBot="1" x14ac:dyDescent="0.25">
      <c r="A57" s="74"/>
      <c r="B57" s="49" t="s">
        <v>26</v>
      </c>
      <c r="C57" s="25"/>
      <c r="D57" s="25"/>
      <c r="E57" s="25"/>
      <c r="F57" s="25"/>
      <c r="G57" s="25"/>
      <c r="H57" s="25"/>
      <c r="I57" s="25"/>
      <c r="J57" s="25"/>
      <c r="K57" s="25"/>
      <c r="L57" s="25"/>
      <c r="M57" s="25"/>
      <c r="N57" s="26"/>
      <c r="O57" s="26"/>
      <c r="P57" s="26"/>
      <c r="Q57" s="26"/>
      <c r="R57" s="26"/>
      <c r="S57" s="26"/>
      <c r="T57" s="26"/>
      <c r="U57" s="26"/>
      <c r="V57" s="25"/>
      <c r="W57" s="25"/>
      <c r="X57" s="25"/>
      <c r="Y57" s="25"/>
      <c r="Z57" s="25"/>
      <c r="AA57" s="25"/>
      <c r="AB57" s="25"/>
      <c r="AC57" s="25"/>
      <c r="AD57" s="26"/>
      <c r="AE57" s="26"/>
      <c r="AF57" s="26"/>
      <c r="AG57" s="26"/>
      <c r="AH57" s="26"/>
      <c r="AI57" s="26"/>
      <c r="AJ57" s="26"/>
      <c r="AK57" s="26"/>
      <c r="AL57" s="26"/>
      <c r="AM57" s="26"/>
      <c r="AN57" s="26"/>
      <c r="AO57" s="26"/>
      <c r="AP57" s="26"/>
      <c r="AQ57" s="26"/>
      <c r="AR57" s="26"/>
      <c r="AS57" s="26"/>
      <c r="AT57" s="26"/>
      <c r="AU57" s="26"/>
      <c r="AV57" s="26">
        <v>3291609</v>
      </c>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v>630</v>
      </c>
      <c r="CS57" s="26"/>
      <c r="CT57" s="26"/>
      <c r="CU57" s="26"/>
      <c r="CV57" s="26"/>
      <c r="CW57" s="26"/>
      <c r="CX57" s="26"/>
      <c r="CY57" s="26"/>
      <c r="CZ57" s="26"/>
      <c r="DA57" s="26"/>
      <c r="DB57" s="26"/>
      <c r="DC57" s="26"/>
      <c r="DD57" s="26"/>
      <c r="DE57" s="26"/>
      <c r="DF57" s="26"/>
      <c r="DG57" s="26"/>
      <c r="DH57" s="26"/>
      <c r="DI57" s="26"/>
      <c r="DJ57" s="26">
        <v>144280</v>
      </c>
      <c r="DK57" s="26"/>
      <c r="DL57" s="26"/>
      <c r="DM57" s="26">
        <v>123800</v>
      </c>
      <c r="DN57" s="26"/>
      <c r="DO57" s="26"/>
      <c r="DP57" s="26"/>
      <c r="DQ57" s="26"/>
      <c r="DR57" s="26"/>
      <c r="DS57" s="26"/>
      <c r="DT57" s="26"/>
      <c r="DU57" s="26"/>
      <c r="DV57" s="26"/>
      <c r="DW57" s="26">
        <v>37920</v>
      </c>
      <c r="DX57" s="26"/>
      <c r="DY57" s="26"/>
      <c r="DZ57" s="26"/>
      <c r="EA57" s="26"/>
      <c r="EB57" s="26"/>
      <c r="EC57" s="26"/>
      <c r="ED57" s="26"/>
      <c r="EE57" s="26"/>
      <c r="EF57" s="26"/>
      <c r="EG57" s="26"/>
      <c r="EH57" s="26"/>
      <c r="EI57" s="26"/>
      <c r="EJ57" s="26"/>
      <c r="EK57" s="26"/>
      <c r="EL57" s="26"/>
      <c r="EM57" s="26">
        <v>500</v>
      </c>
      <c r="EN57" s="26"/>
      <c r="EO57" s="26"/>
      <c r="EP57" s="26"/>
      <c r="EQ57" s="26"/>
      <c r="ER57" s="26"/>
      <c r="ES57" s="26"/>
      <c r="ET57" s="26"/>
      <c r="EU57" s="26"/>
      <c r="EV57" s="26"/>
      <c r="EW57" s="26"/>
      <c r="EX57" s="26"/>
      <c r="EY57" s="26"/>
      <c r="EZ57" s="26"/>
      <c r="FA57" s="26"/>
      <c r="FB57" s="26"/>
      <c r="FC57" s="26"/>
      <c r="FD57" s="26"/>
      <c r="FE57" s="26"/>
      <c r="FF57" s="26"/>
      <c r="FG57" s="26">
        <v>52484.5</v>
      </c>
      <c r="FH57" s="26"/>
      <c r="FI57" s="26"/>
      <c r="FJ57" s="26"/>
      <c r="FK57" s="26"/>
      <c r="FL57" s="26">
        <v>1300</v>
      </c>
      <c r="FM57" s="26">
        <v>30000</v>
      </c>
      <c r="FN57" s="26"/>
      <c r="FO57" s="26"/>
      <c r="FP57" s="26">
        <v>14932</v>
      </c>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c r="IW57" s="26"/>
      <c r="IX57" s="26"/>
      <c r="IY57" s="26"/>
      <c r="IZ57" s="26"/>
      <c r="JA57" s="26"/>
      <c r="JB57" s="26"/>
      <c r="JC57" s="26"/>
      <c r="JD57" s="26"/>
      <c r="JE57" s="26"/>
      <c r="JF57" s="26"/>
      <c r="JG57" s="26"/>
      <c r="JH57" s="26"/>
      <c r="JI57" s="26"/>
      <c r="JJ57" s="26"/>
      <c r="JK57" s="26"/>
      <c r="JL57" s="26"/>
      <c r="JM57" s="26"/>
      <c r="JN57" s="26"/>
      <c r="JO57" s="26"/>
      <c r="JP57" s="26"/>
      <c r="JQ57" s="26"/>
      <c r="JR57" s="26"/>
      <c r="JS57" s="26"/>
      <c r="JT57" s="26"/>
      <c r="JU57" s="26"/>
      <c r="JV57" s="26"/>
      <c r="JW57" s="26"/>
      <c r="JX57" s="26"/>
      <c r="JY57" s="26"/>
      <c r="JZ57" s="26"/>
      <c r="KA57" s="26"/>
      <c r="KB57" s="26"/>
      <c r="KC57" s="26"/>
    </row>
    <row r="58" spans="1:289" ht="12.75" thickBot="1" x14ac:dyDescent="0.25">
      <c r="A58" s="73" t="s">
        <v>323</v>
      </c>
      <c r="B58" s="49" t="s">
        <v>25</v>
      </c>
      <c r="C58" s="25">
        <v>23800.5</v>
      </c>
      <c r="D58" s="25"/>
      <c r="E58" s="25"/>
      <c r="F58" s="25"/>
      <c r="G58" s="25"/>
      <c r="H58" s="25">
        <v>4000</v>
      </c>
      <c r="I58" s="25"/>
      <c r="J58" s="25"/>
      <c r="K58" s="25"/>
      <c r="L58" s="25"/>
      <c r="M58" s="25"/>
      <c r="N58" s="26"/>
      <c r="O58" s="26"/>
      <c r="P58" s="26"/>
      <c r="Q58" s="26"/>
      <c r="R58" s="26"/>
      <c r="S58" s="26"/>
      <c r="T58" s="26">
        <v>5000</v>
      </c>
      <c r="U58" s="26">
        <v>2000</v>
      </c>
      <c r="V58" s="25"/>
      <c r="W58" s="25"/>
      <c r="X58" s="25">
        <v>0.5</v>
      </c>
      <c r="Y58" s="25">
        <v>500</v>
      </c>
      <c r="Z58" s="25"/>
      <c r="AA58" s="25"/>
      <c r="AB58" s="25"/>
      <c r="AC58" s="25"/>
      <c r="AD58" s="26">
        <v>4000</v>
      </c>
      <c r="AE58" s="26"/>
      <c r="AF58" s="26"/>
      <c r="AG58" s="26"/>
      <c r="AH58" s="26"/>
      <c r="AI58" s="26"/>
      <c r="AJ58" s="26">
        <v>500</v>
      </c>
      <c r="AK58" s="26"/>
      <c r="AL58" s="26">
        <v>283340</v>
      </c>
      <c r="AM58" s="26">
        <v>1500</v>
      </c>
      <c r="AN58" s="26">
        <v>15000</v>
      </c>
      <c r="AO58" s="26"/>
      <c r="AP58" s="26"/>
      <c r="AQ58" s="26"/>
      <c r="AR58" s="26"/>
      <c r="AS58" s="26"/>
      <c r="AT58" s="26">
        <v>1000</v>
      </c>
      <c r="AU58" s="26">
        <v>2000</v>
      </c>
      <c r="AV58" s="26">
        <v>703617.6</v>
      </c>
      <c r="AW58" s="26"/>
      <c r="AX58" s="26"/>
      <c r="AY58" s="26">
        <v>1000</v>
      </c>
      <c r="AZ58" s="26"/>
      <c r="BA58" s="26"/>
      <c r="BB58" s="26">
        <v>4500</v>
      </c>
      <c r="BC58" s="26"/>
      <c r="BD58" s="26">
        <v>250</v>
      </c>
      <c r="BE58" s="26">
        <v>5000</v>
      </c>
      <c r="BF58" s="26"/>
      <c r="BG58" s="26">
        <v>10000</v>
      </c>
      <c r="BH58" s="26"/>
      <c r="BI58" s="26"/>
      <c r="BJ58" s="26"/>
      <c r="BK58" s="26">
        <v>250</v>
      </c>
      <c r="BL58" s="26"/>
      <c r="BM58" s="26"/>
      <c r="BN58" s="26"/>
      <c r="BO58" s="26"/>
      <c r="BP58" s="26"/>
      <c r="BQ58" s="26"/>
      <c r="BR58" s="26"/>
      <c r="BS58" s="26">
        <v>18452</v>
      </c>
      <c r="BT58" s="26">
        <v>500</v>
      </c>
      <c r="BU58" s="26">
        <v>1400</v>
      </c>
      <c r="BV58" s="26"/>
      <c r="BW58" s="26">
        <v>61367.199999999997</v>
      </c>
      <c r="BX58" s="26"/>
      <c r="BY58" s="26">
        <v>35665.4</v>
      </c>
      <c r="BZ58" s="26"/>
      <c r="CA58" s="26"/>
      <c r="CB58" s="26"/>
      <c r="CC58" s="26"/>
      <c r="CD58" s="26"/>
      <c r="CE58" s="26">
        <v>12317.9</v>
      </c>
      <c r="CF58" s="26">
        <v>17170</v>
      </c>
      <c r="CG58" s="26"/>
      <c r="CH58" s="26">
        <v>3000</v>
      </c>
      <c r="CI58" s="26"/>
      <c r="CJ58" s="26">
        <v>13000</v>
      </c>
      <c r="CK58" s="26">
        <v>1280</v>
      </c>
      <c r="CL58" s="26">
        <v>21650</v>
      </c>
      <c r="CM58" s="26"/>
      <c r="CN58" s="26"/>
      <c r="CO58" s="26"/>
      <c r="CP58" s="26"/>
      <c r="CQ58" s="26"/>
      <c r="CR58" s="26">
        <v>287123.8</v>
      </c>
      <c r="CS58" s="26">
        <v>49300</v>
      </c>
      <c r="CT58" s="26">
        <v>1950</v>
      </c>
      <c r="CU58" s="26">
        <v>2000</v>
      </c>
      <c r="CV58" s="26">
        <v>74222.55</v>
      </c>
      <c r="CW58" s="26">
        <v>1300</v>
      </c>
      <c r="CX58" s="26"/>
      <c r="CY58" s="26"/>
      <c r="CZ58" s="26"/>
      <c r="DA58" s="26">
        <v>24200</v>
      </c>
      <c r="DB58" s="26">
        <v>1000</v>
      </c>
      <c r="DC58" s="26"/>
      <c r="DD58" s="26"/>
      <c r="DE58" s="26">
        <v>15210.8</v>
      </c>
      <c r="DF58" s="26"/>
      <c r="DG58" s="26"/>
      <c r="DH58" s="26">
        <v>6000</v>
      </c>
      <c r="DI58" s="26"/>
      <c r="DJ58" s="26">
        <v>140907.1</v>
      </c>
      <c r="DK58" s="26"/>
      <c r="DL58" s="26"/>
      <c r="DM58" s="26"/>
      <c r="DN58" s="26">
        <v>400</v>
      </c>
      <c r="DO58" s="26">
        <v>3330</v>
      </c>
      <c r="DP58" s="26"/>
      <c r="DQ58" s="26">
        <v>110030</v>
      </c>
      <c r="DR58" s="26"/>
      <c r="DS58" s="26"/>
      <c r="DT58" s="26">
        <v>6252</v>
      </c>
      <c r="DU58" s="26"/>
      <c r="DV58" s="26">
        <v>38370</v>
      </c>
      <c r="DW58" s="26">
        <v>4000</v>
      </c>
      <c r="DX58" s="26"/>
      <c r="DY58" s="26"/>
      <c r="DZ58" s="26">
        <v>1805</v>
      </c>
      <c r="EA58" s="26">
        <v>2500</v>
      </c>
      <c r="EB58" s="26"/>
      <c r="EC58" s="26">
        <v>7550</v>
      </c>
      <c r="ED58" s="26">
        <v>2600</v>
      </c>
      <c r="EE58" s="26"/>
      <c r="EF58" s="26">
        <v>1000</v>
      </c>
      <c r="EG58" s="26">
        <v>15000</v>
      </c>
      <c r="EH58" s="26"/>
      <c r="EI58" s="26"/>
      <c r="EJ58" s="26"/>
      <c r="EK58" s="26">
        <v>5000</v>
      </c>
      <c r="EL58" s="26"/>
      <c r="EM58" s="26"/>
      <c r="EN58" s="26"/>
      <c r="EO58" s="26"/>
      <c r="EP58" s="26"/>
      <c r="EQ58" s="26"/>
      <c r="ER58" s="26"/>
      <c r="ES58" s="26">
        <v>2100</v>
      </c>
      <c r="ET58" s="26"/>
      <c r="EU58" s="26">
        <v>150</v>
      </c>
      <c r="EV58" s="26">
        <v>3700</v>
      </c>
      <c r="EW58" s="26"/>
      <c r="EX58" s="26">
        <v>23900</v>
      </c>
      <c r="EY58" s="26">
        <v>10000</v>
      </c>
      <c r="EZ58" s="26">
        <v>8428</v>
      </c>
      <c r="FA58" s="26">
        <v>10000</v>
      </c>
      <c r="FB58" s="26"/>
      <c r="FC58" s="26">
        <v>13684</v>
      </c>
      <c r="FD58" s="26"/>
      <c r="FE58" s="26"/>
      <c r="FF58" s="26">
        <v>3100</v>
      </c>
      <c r="FG58" s="26">
        <v>2820</v>
      </c>
      <c r="FH58" s="26">
        <v>4105</v>
      </c>
      <c r="FI58" s="26">
        <v>6642</v>
      </c>
      <c r="FJ58" s="26">
        <v>20008</v>
      </c>
      <c r="FK58" s="26">
        <v>264</v>
      </c>
      <c r="FL58" s="26">
        <v>6232.6</v>
      </c>
      <c r="FM58" s="26">
        <v>68540</v>
      </c>
      <c r="FN58" s="26"/>
      <c r="FO58" s="26"/>
      <c r="FP58" s="26">
        <v>980</v>
      </c>
      <c r="FQ58" s="26">
        <v>13000</v>
      </c>
      <c r="FR58" s="26"/>
      <c r="FS58" s="26"/>
      <c r="FT58" s="26">
        <v>46500</v>
      </c>
      <c r="FU58" s="26">
        <v>22200</v>
      </c>
      <c r="FV58" s="26"/>
      <c r="FW58" s="26"/>
      <c r="FX58" s="26"/>
      <c r="FY58" s="26">
        <v>3250</v>
      </c>
      <c r="FZ58" s="26"/>
      <c r="GA58" s="26"/>
      <c r="GB58" s="26">
        <v>2000</v>
      </c>
      <c r="GC58" s="26"/>
      <c r="GD58" s="26"/>
      <c r="GE58" s="26"/>
      <c r="GF58" s="26"/>
      <c r="GG58" s="26">
        <v>2000</v>
      </c>
      <c r="GH58" s="26"/>
      <c r="GI58" s="26"/>
      <c r="GJ58" s="26">
        <v>450</v>
      </c>
      <c r="GK58" s="26">
        <v>1200</v>
      </c>
      <c r="GL58" s="26"/>
      <c r="GM58" s="26"/>
      <c r="GN58" s="26"/>
      <c r="GO58" s="26"/>
      <c r="GP58" s="26">
        <v>200</v>
      </c>
      <c r="GQ58" s="26"/>
      <c r="GR58" s="26">
        <v>7600</v>
      </c>
      <c r="GS58" s="26">
        <v>1000</v>
      </c>
      <c r="GT58" s="26"/>
      <c r="GU58" s="26">
        <v>3000</v>
      </c>
      <c r="GV58" s="26"/>
      <c r="GW58" s="26"/>
      <c r="GX58" s="26"/>
      <c r="GY58" s="26"/>
      <c r="GZ58" s="26"/>
      <c r="HA58" s="26">
        <v>1500</v>
      </c>
      <c r="HB58" s="26">
        <v>0.3</v>
      </c>
      <c r="HC58" s="26"/>
      <c r="HD58" s="26"/>
      <c r="HE58" s="26"/>
      <c r="HF58" s="26">
        <v>1000</v>
      </c>
      <c r="HG58" s="26"/>
      <c r="HH58" s="26">
        <v>600</v>
      </c>
      <c r="HI58" s="26"/>
      <c r="HJ58" s="26"/>
      <c r="HK58" s="26"/>
      <c r="HL58" s="26"/>
      <c r="HM58" s="26"/>
      <c r="HN58" s="26"/>
      <c r="HO58" s="26">
        <v>2000</v>
      </c>
      <c r="HP58" s="26"/>
      <c r="HQ58" s="26"/>
      <c r="HR58" s="26"/>
      <c r="HS58" s="26"/>
      <c r="HT58" s="26"/>
      <c r="HU58" s="26">
        <v>6050</v>
      </c>
      <c r="HV58" s="26"/>
      <c r="HW58" s="26"/>
      <c r="HX58" s="26"/>
      <c r="HY58" s="26"/>
      <c r="HZ58" s="26"/>
      <c r="IA58" s="26"/>
      <c r="IB58" s="26"/>
      <c r="IC58" s="26"/>
      <c r="ID58" s="26"/>
      <c r="IE58" s="26">
        <v>350</v>
      </c>
      <c r="IF58" s="26">
        <v>5300</v>
      </c>
      <c r="IG58" s="26"/>
      <c r="IH58" s="26">
        <v>1000</v>
      </c>
      <c r="II58" s="26">
        <v>100</v>
      </c>
      <c r="IJ58" s="26">
        <v>200</v>
      </c>
      <c r="IK58" s="26"/>
      <c r="IL58" s="26"/>
      <c r="IM58" s="26"/>
      <c r="IN58" s="26">
        <v>1000</v>
      </c>
      <c r="IO58" s="26"/>
      <c r="IP58" s="26"/>
      <c r="IQ58" s="26"/>
      <c r="IR58" s="26"/>
      <c r="IS58" s="26"/>
      <c r="IT58" s="26"/>
      <c r="IU58" s="26">
        <v>1000</v>
      </c>
      <c r="IV58" s="26">
        <v>4000</v>
      </c>
      <c r="IW58" s="26">
        <v>500</v>
      </c>
      <c r="IX58" s="26"/>
      <c r="IY58" s="26"/>
      <c r="IZ58" s="26"/>
      <c r="JA58" s="26"/>
      <c r="JB58" s="26"/>
      <c r="JC58" s="26"/>
      <c r="JD58" s="26"/>
      <c r="JE58" s="26">
        <f>110+1200</f>
        <v>1310</v>
      </c>
      <c r="JF58" s="26"/>
      <c r="JG58" s="26"/>
      <c r="JH58" s="26"/>
      <c r="JI58" s="26"/>
      <c r="JJ58" s="26"/>
      <c r="JK58" s="26"/>
      <c r="JL58" s="26">
        <v>300</v>
      </c>
      <c r="JM58" s="26"/>
      <c r="JN58" s="26"/>
      <c r="JO58" s="26"/>
      <c r="JP58" s="26"/>
      <c r="JQ58" s="26"/>
      <c r="JR58" s="26"/>
      <c r="JS58" s="26"/>
      <c r="JT58" s="26"/>
      <c r="JU58" s="26"/>
      <c r="JV58" s="26"/>
      <c r="JW58" s="26"/>
      <c r="JX58" s="26">
        <f>500+500</f>
        <v>1000</v>
      </c>
      <c r="JY58" s="26">
        <v>1072</v>
      </c>
      <c r="JZ58" s="26"/>
      <c r="KA58" s="26">
        <v>14000</v>
      </c>
      <c r="KB58" s="26"/>
      <c r="KC58" s="26"/>
    </row>
    <row r="59" spans="1:289" ht="12.75" thickBot="1" x14ac:dyDescent="0.25">
      <c r="A59" s="74"/>
      <c r="B59" s="49" t="s">
        <v>26</v>
      </c>
      <c r="C59" s="25">
        <v>9317.1</v>
      </c>
      <c r="D59" s="25"/>
      <c r="E59" s="25"/>
      <c r="F59" s="25"/>
      <c r="G59" s="25"/>
      <c r="H59" s="25"/>
      <c r="I59" s="25"/>
      <c r="J59" s="25"/>
      <c r="K59" s="25"/>
      <c r="L59" s="25"/>
      <c r="M59" s="25">
        <v>1512</v>
      </c>
      <c r="N59" s="26"/>
      <c r="O59" s="26"/>
      <c r="P59" s="26"/>
      <c r="Q59" s="26"/>
      <c r="R59" s="26"/>
      <c r="S59" s="26"/>
      <c r="T59" s="26"/>
      <c r="U59" s="26"/>
      <c r="V59" s="25"/>
      <c r="W59" s="25"/>
      <c r="X59" s="25"/>
      <c r="Y59" s="25"/>
      <c r="Z59" s="25"/>
      <c r="AA59" s="25"/>
      <c r="AB59" s="25"/>
      <c r="AC59" s="25"/>
      <c r="AD59" s="26"/>
      <c r="AE59" s="26"/>
      <c r="AF59" s="26"/>
      <c r="AG59" s="26"/>
      <c r="AH59" s="26"/>
      <c r="AI59" s="26"/>
      <c r="AJ59" s="26"/>
      <c r="AK59" s="26"/>
      <c r="AL59" s="26">
        <v>730000</v>
      </c>
      <c r="AM59" s="26"/>
      <c r="AN59" s="26"/>
      <c r="AO59" s="26"/>
      <c r="AP59" s="26"/>
      <c r="AQ59" s="26"/>
      <c r="AR59" s="26"/>
      <c r="AS59" s="26"/>
      <c r="AT59" s="26"/>
      <c r="AU59" s="26"/>
      <c r="AV59" s="26">
        <v>30100</v>
      </c>
      <c r="AW59" s="26"/>
      <c r="AX59" s="26"/>
      <c r="AY59" s="26"/>
      <c r="AZ59" s="26"/>
      <c r="BA59" s="26"/>
      <c r="BB59" s="26"/>
      <c r="BC59" s="26"/>
      <c r="BD59" s="26"/>
      <c r="BE59" s="26"/>
      <c r="BF59" s="26"/>
      <c r="BG59" s="26">
        <v>2915</v>
      </c>
      <c r="BH59" s="26"/>
      <c r="BI59" s="26"/>
      <c r="BJ59" s="26"/>
      <c r="BK59" s="26"/>
      <c r="BL59" s="26"/>
      <c r="BM59" s="26"/>
      <c r="BN59" s="26"/>
      <c r="BO59" s="26"/>
      <c r="BP59" s="26"/>
      <c r="BQ59" s="26"/>
      <c r="BR59" s="26"/>
      <c r="BS59" s="26"/>
      <c r="BT59" s="26"/>
      <c r="BU59" s="26"/>
      <c r="BV59" s="26"/>
      <c r="BW59" s="26">
        <v>10227.27</v>
      </c>
      <c r="BX59" s="26"/>
      <c r="BY59" s="26"/>
      <c r="BZ59" s="26"/>
      <c r="CA59" s="26"/>
      <c r="CB59" s="26"/>
      <c r="CC59" s="26">
        <v>20180</v>
      </c>
      <c r="CD59" s="26"/>
      <c r="CE59" s="26"/>
      <c r="CF59" s="26"/>
      <c r="CG59" s="26"/>
      <c r="CH59" s="26"/>
      <c r="CI59" s="26"/>
      <c r="CJ59" s="26"/>
      <c r="CK59" s="26"/>
      <c r="CL59" s="26"/>
      <c r="CM59" s="26"/>
      <c r="CN59" s="26"/>
      <c r="CO59" s="26"/>
      <c r="CP59" s="26"/>
      <c r="CQ59" s="26"/>
      <c r="CR59" s="26">
        <v>55551.33</v>
      </c>
      <c r="CS59" s="26">
        <v>1200</v>
      </c>
      <c r="CT59" s="26"/>
      <c r="CU59" s="26"/>
      <c r="CV59" s="26"/>
      <c r="CW59" s="26"/>
      <c r="CX59" s="26"/>
      <c r="CY59" s="26"/>
      <c r="CZ59" s="26"/>
      <c r="DA59" s="26"/>
      <c r="DB59" s="26"/>
      <c r="DC59" s="26"/>
      <c r="DD59" s="26">
        <v>30000</v>
      </c>
      <c r="DE59" s="26"/>
      <c r="DF59" s="26">
        <v>6614.4</v>
      </c>
      <c r="DG59" s="26"/>
      <c r="DH59" s="26"/>
      <c r="DI59" s="26"/>
      <c r="DJ59" s="26">
        <v>857633.3</v>
      </c>
      <c r="DK59" s="26"/>
      <c r="DL59" s="26"/>
      <c r="DM59" s="26">
        <v>57870</v>
      </c>
      <c r="DN59" s="26"/>
      <c r="DO59" s="26">
        <v>5066.2</v>
      </c>
      <c r="DP59" s="26"/>
      <c r="DQ59" s="26">
        <v>43095.5</v>
      </c>
      <c r="DR59" s="26"/>
      <c r="DS59" s="26"/>
      <c r="DT59" s="26"/>
      <c r="DU59" s="26"/>
      <c r="DV59" s="26">
        <v>549480.9</v>
      </c>
      <c r="DW59" s="26">
        <v>15490.5</v>
      </c>
      <c r="DX59" s="26"/>
      <c r="DY59" s="26"/>
      <c r="DZ59" s="26"/>
      <c r="EA59" s="26"/>
      <c r="EB59" s="26"/>
      <c r="EC59" s="26"/>
      <c r="ED59" s="26"/>
      <c r="EE59" s="26">
        <v>14400</v>
      </c>
      <c r="EF59" s="26"/>
      <c r="EG59" s="26"/>
      <c r="EH59" s="26"/>
      <c r="EI59" s="26"/>
      <c r="EJ59" s="26"/>
      <c r="EK59" s="26"/>
      <c r="EL59" s="26"/>
      <c r="EM59" s="26"/>
      <c r="EN59" s="26"/>
      <c r="EO59" s="26"/>
      <c r="EP59" s="26"/>
      <c r="EQ59" s="26"/>
      <c r="ER59" s="26"/>
      <c r="ES59" s="26"/>
      <c r="ET59" s="26"/>
      <c r="EU59" s="26"/>
      <c r="EV59" s="26">
        <v>9120</v>
      </c>
      <c r="EW59" s="26"/>
      <c r="EX59" s="26">
        <v>105220.3</v>
      </c>
      <c r="EY59" s="26"/>
      <c r="EZ59" s="26"/>
      <c r="FA59" s="26">
        <v>920</v>
      </c>
      <c r="FB59" s="26"/>
      <c r="FC59" s="26"/>
      <c r="FD59" s="26"/>
      <c r="FE59" s="26"/>
      <c r="FF59" s="26"/>
      <c r="FG59" s="26">
        <v>2707.4</v>
      </c>
      <c r="FH59" s="26"/>
      <c r="FI59" s="26">
        <v>2004</v>
      </c>
      <c r="FJ59" s="26">
        <v>600</v>
      </c>
      <c r="FK59" s="26"/>
      <c r="FL59" s="26"/>
      <c r="FM59" s="26"/>
      <c r="FN59" s="26"/>
      <c r="FO59" s="26"/>
      <c r="FP59" s="26"/>
      <c r="FQ59" s="26"/>
      <c r="FR59" s="26"/>
      <c r="FS59" s="26"/>
      <c r="FT59" s="26"/>
      <c r="FU59" s="26"/>
      <c r="FV59" s="26"/>
      <c r="FW59" s="26">
        <v>1716234</v>
      </c>
      <c r="FX59" s="26"/>
      <c r="FY59" s="26"/>
      <c r="FZ59" s="26"/>
      <c r="GA59" s="26"/>
      <c r="GB59" s="26"/>
      <c r="GC59" s="26"/>
      <c r="GD59" s="26"/>
      <c r="GE59" s="26"/>
      <c r="GF59" s="26"/>
      <c r="GG59" s="26"/>
      <c r="GH59" s="26"/>
      <c r="GI59" s="26"/>
      <c r="GJ59" s="26">
        <v>750</v>
      </c>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v>5110</v>
      </c>
      <c r="HM59" s="26"/>
      <c r="HN59" s="26"/>
      <c r="HO59" s="26"/>
      <c r="HP59" s="26"/>
      <c r="HQ59" s="26"/>
      <c r="HR59" s="26"/>
      <c r="HS59" s="26"/>
      <c r="HT59" s="26"/>
      <c r="HU59" s="26"/>
      <c r="HV59" s="26"/>
      <c r="HW59" s="26"/>
      <c r="HX59" s="26">
        <v>2300</v>
      </c>
      <c r="HY59" s="26"/>
      <c r="HZ59" s="26"/>
      <c r="IA59" s="26"/>
      <c r="IB59" s="26"/>
      <c r="IC59" s="26"/>
      <c r="ID59" s="26"/>
      <c r="IE59" s="26"/>
      <c r="IF59" s="26"/>
      <c r="IG59" s="26"/>
      <c r="IH59" s="26"/>
      <c r="II59" s="26">
        <v>3180</v>
      </c>
      <c r="IJ59" s="26"/>
      <c r="IK59" s="26"/>
      <c r="IL59" s="26"/>
      <c r="IM59" s="26"/>
      <c r="IN59" s="26"/>
      <c r="IO59" s="26"/>
      <c r="IP59" s="26"/>
      <c r="IQ59" s="26"/>
      <c r="IR59" s="26"/>
      <c r="IS59" s="26"/>
      <c r="IT59" s="26"/>
      <c r="IU59" s="26">
        <v>222.2</v>
      </c>
      <c r="IV59" s="26"/>
      <c r="IW59" s="26"/>
      <c r="IX59" s="26"/>
      <c r="IY59" s="26"/>
      <c r="IZ59" s="26"/>
      <c r="JA59" s="26"/>
      <c r="JB59" s="26"/>
      <c r="JC59" s="26"/>
      <c r="JD59" s="26"/>
      <c r="JE59" s="26"/>
      <c r="JF59" s="26"/>
      <c r="JG59" s="26">
        <v>200</v>
      </c>
      <c r="JH59" s="26"/>
      <c r="JI59" s="26"/>
      <c r="JJ59" s="26"/>
      <c r="JK59" s="26"/>
      <c r="JL59" s="26"/>
      <c r="JM59" s="26"/>
      <c r="JN59" s="26"/>
      <c r="JO59" s="26"/>
      <c r="JP59" s="26"/>
      <c r="JQ59" s="26"/>
      <c r="JR59" s="26"/>
      <c r="JS59" s="26"/>
      <c r="JT59" s="26"/>
      <c r="JU59" s="26"/>
      <c r="JV59" s="26"/>
      <c r="JW59" s="26"/>
      <c r="JX59" s="26"/>
      <c r="JY59" s="26"/>
      <c r="JZ59" s="26"/>
      <c r="KA59" s="26">
        <v>20570</v>
      </c>
      <c r="KB59" s="26"/>
      <c r="KC59" s="26"/>
    </row>
    <row r="60" spans="1:289" ht="12.75" thickBot="1" x14ac:dyDescent="0.25">
      <c r="A60" s="69" t="s">
        <v>324</v>
      </c>
      <c r="B60" s="49" t="s">
        <v>25</v>
      </c>
      <c r="C60" s="25"/>
      <c r="D60" s="25"/>
      <c r="E60" s="25"/>
      <c r="F60" s="25"/>
      <c r="G60" s="25"/>
      <c r="H60" s="25"/>
      <c r="I60" s="25"/>
      <c r="J60" s="25"/>
      <c r="K60" s="25"/>
      <c r="L60" s="25"/>
      <c r="M60" s="25"/>
      <c r="N60" s="26"/>
      <c r="O60" s="26"/>
      <c r="P60" s="26"/>
      <c r="Q60" s="26"/>
      <c r="R60" s="26"/>
      <c r="S60" s="26"/>
      <c r="T60" s="26"/>
      <c r="U60" s="26"/>
      <c r="V60" s="25"/>
      <c r="W60" s="25"/>
      <c r="X60" s="25"/>
      <c r="Y60" s="25"/>
      <c r="Z60" s="25"/>
      <c r="AA60" s="25"/>
      <c r="AB60" s="25"/>
      <c r="AC60" s="25"/>
      <c r="AD60" s="26">
        <v>3050</v>
      </c>
      <c r="AE60" s="26"/>
      <c r="AF60" s="26">
        <v>1000</v>
      </c>
      <c r="AG60" s="26"/>
      <c r="AH60" s="26"/>
      <c r="AI60" s="26"/>
      <c r="AJ60" s="26"/>
      <c r="AK60" s="26"/>
      <c r="AL60" s="26"/>
      <c r="AM60" s="26"/>
      <c r="AN60" s="26"/>
      <c r="AO60" s="26"/>
      <c r="AP60" s="26"/>
      <c r="AQ60" s="26"/>
      <c r="AR60" s="26"/>
      <c r="AS60" s="26"/>
      <c r="AT60" s="26"/>
      <c r="AU60" s="26"/>
      <c r="AV60" s="26">
        <v>4068</v>
      </c>
      <c r="AW60" s="26"/>
      <c r="AX60" s="26"/>
      <c r="AY60" s="26"/>
      <c r="AZ60" s="26"/>
      <c r="BA60" s="26"/>
      <c r="BB60" s="26">
        <v>38500</v>
      </c>
      <c r="BC60" s="26"/>
      <c r="BD60" s="26"/>
      <c r="BE60" s="26"/>
      <c r="BF60" s="26"/>
      <c r="BG60" s="26"/>
      <c r="BH60" s="26"/>
      <c r="BI60" s="26"/>
      <c r="BJ60" s="26"/>
      <c r="BK60" s="26"/>
      <c r="BL60" s="26"/>
      <c r="BM60" s="26"/>
      <c r="BN60" s="26"/>
      <c r="BO60" s="26"/>
      <c r="BP60" s="26"/>
      <c r="BQ60" s="26"/>
      <c r="BR60" s="26"/>
      <c r="BS60" s="26">
        <v>4225</v>
      </c>
      <c r="BT60" s="26"/>
      <c r="BU60" s="26"/>
      <c r="BV60" s="26"/>
      <c r="BW60" s="26">
        <v>500</v>
      </c>
      <c r="BX60" s="26"/>
      <c r="BY60" s="26">
        <v>300</v>
      </c>
      <c r="BZ60" s="26"/>
      <c r="CA60" s="26"/>
      <c r="CB60" s="26"/>
      <c r="CC60" s="26"/>
      <c r="CD60" s="26"/>
      <c r="CE60" s="26"/>
      <c r="CF60" s="26"/>
      <c r="CG60" s="26"/>
      <c r="CH60" s="26"/>
      <c r="CI60" s="26"/>
      <c r="CJ60" s="26"/>
      <c r="CK60" s="26">
        <v>2522</v>
      </c>
      <c r="CL60" s="26"/>
      <c r="CM60" s="26">
        <v>602</v>
      </c>
      <c r="CN60" s="26"/>
      <c r="CO60" s="26"/>
      <c r="CP60" s="26"/>
      <c r="CQ60" s="26"/>
      <c r="CR60" s="26"/>
      <c r="CS60" s="26">
        <v>2000</v>
      </c>
      <c r="CT60" s="26"/>
      <c r="CU60" s="26"/>
      <c r="CV60" s="26">
        <v>27000</v>
      </c>
      <c r="CW60" s="26"/>
      <c r="CX60" s="26"/>
      <c r="CY60" s="26"/>
      <c r="CZ60" s="26"/>
      <c r="DA60" s="26">
        <v>14000</v>
      </c>
      <c r="DB60" s="26"/>
      <c r="DC60" s="26"/>
      <c r="DD60" s="26"/>
      <c r="DE60" s="26"/>
      <c r="DF60" s="26"/>
      <c r="DG60" s="26"/>
      <c r="DH60" s="26">
        <v>200</v>
      </c>
      <c r="DI60" s="26"/>
      <c r="DJ60" s="26">
        <v>3000</v>
      </c>
      <c r="DK60" s="26"/>
      <c r="DL60" s="26"/>
      <c r="DM60" s="26"/>
      <c r="DN60" s="26"/>
      <c r="DO60" s="26">
        <v>1680</v>
      </c>
      <c r="DP60" s="26"/>
      <c r="DQ60" s="26">
        <v>300</v>
      </c>
      <c r="DR60" s="26"/>
      <c r="DS60" s="26"/>
      <c r="DT60" s="26">
        <v>8000</v>
      </c>
      <c r="DU60" s="26"/>
      <c r="DV60" s="26"/>
      <c r="DW60" s="26"/>
      <c r="DX60" s="26"/>
      <c r="DY60" s="26"/>
      <c r="DZ60" s="26"/>
      <c r="EA60" s="26"/>
      <c r="EB60" s="26"/>
      <c r="EC60" s="26"/>
      <c r="ED60" s="26">
        <v>1300</v>
      </c>
      <c r="EE60" s="26"/>
      <c r="EF60" s="26"/>
      <c r="EG60" s="26">
        <f>1000+600</f>
        <v>1600</v>
      </c>
      <c r="EH60" s="26"/>
      <c r="EI60" s="26"/>
      <c r="EJ60" s="26"/>
      <c r="EK60" s="26"/>
      <c r="EL60" s="26"/>
      <c r="EM60" s="26">
        <v>300</v>
      </c>
      <c r="EN60" s="26"/>
      <c r="EO60" s="26"/>
      <c r="EP60" s="26"/>
      <c r="EQ60" s="26"/>
      <c r="ER60" s="26"/>
      <c r="ES60" s="26"/>
      <c r="ET60" s="26"/>
      <c r="EU60" s="26"/>
      <c r="EV60" s="26"/>
      <c r="EW60" s="26"/>
      <c r="EX60" s="26"/>
      <c r="EY60" s="26"/>
      <c r="EZ60" s="26"/>
      <c r="FA60" s="26"/>
      <c r="FB60" s="26"/>
      <c r="FC60" s="26">
        <v>16764.900000000001</v>
      </c>
      <c r="FD60" s="26"/>
      <c r="FE60" s="26"/>
      <c r="FF60" s="26"/>
      <c r="FG60" s="26"/>
      <c r="FH60" s="26"/>
      <c r="FI60" s="26"/>
      <c r="FJ60" s="26">
        <v>11700</v>
      </c>
      <c r="FK60" s="26">
        <v>25521.4</v>
      </c>
      <c r="FL60" s="26"/>
      <c r="FM60" s="26">
        <v>32000</v>
      </c>
      <c r="FN60" s="26">
        <v>300</v>
      </c>
      <c r="FO60" s="26"/>
      <c r="FP60" s="26"/>
      <c r="FQ60" s="26"/>
      <c r="FR60" s="26"/>
      <c r="FS60" s="26"/>
      <c r="FT60" s="26"/>
      <c r="FU60" s="26"/>
      <c r="FV60" s="26"/>
      <c r="FW60" s="26">
        <v>14535</v>
      </c>
      <c r="FX60" s="26"/>
      <c r="FY60" s="26"/>
      <c r="FZ60" s="26"/>
      <c r="GA60" s="26"/>
      <c r="GB60" s="26"/>
      <c r="GC60" s="26"/>
      <c r="GD60" s="26"/>
      <c r="GE60" s="26"/>
      <c r="GF60" s="26"/>
      <c r="GG60" s="26">
        <v>400</v>
      </c>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v>1000</v>
      </c>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c r="IW60" s="26"/>
      <c r="IX60" s="26"/>
      <c r="IY60" s="26"/>
      <c r="IZ60" s="26"/>
      <c r="JA60" s="26"/>
      <c r="JB60" s="26"/>
      <c r="JC60" s="26"/>
      <c r="JD60" s="26"/>
      <c r="JE60" s="26"/>
      <c r="JF60" s="26"/>
      <c r="JG60" s="26"/>
      <c r="JH60" s="26"/>
      <c r="JI60" s="26"/>
      <c r="JJ60" s="26"/>
      <c r="JK60" s="26"/>
      <c r="JL60" s="26"/>
      <c r="JM60" s="26"/>
      <c r="JN60" s="26"/>
      <c r="JO60" s="26"/>
      <c r="JP60" s="26"/>
      <c r="JQ60" s="26"/>
      <c r="JR60" s="26"/>
      <c r="JS60" s="26"/>
      <c r="JT60" s="26"/>
      <c r="JU60" s="26"/>
      <c r="JV60" s="26"/>
      <c r="JW60" s="26"/>
      <c r="JX60" s="26"/>
      <c r="JY60" s="26"/>
      <c r="JZ60" s="26"/>
      <c r="KA60" s="26"/>
      <c r="KB60" s="26"/>
      <c r="KC60" s="26"/>
    </row>
    <row r="61" spans="1:289" ht="12.75" thickBot="1" x14ac:dyDescent="0.25">
      <c r="A61" s="70"/>
      <c r="B61" s="50" t="s">
        <v>26</v>
      </c>
      <c r="C61" s="34"/>
      <c r="D61" s="34"/>
      <c r="E61" s="34"/>
      <c r="F61" s="34"/>
      <c r="G61" s="34"/>
      <c r="H61" s="34"/>
      <c r="I61" s="34"/>
      <c r="J61" s="34"/>
      <c r="K61" s="34"/>
      <c r="L61" s="34"/>
      <c r="M61" s="34"/>
      <c r="N61" s="35"/>
      <c r="O61" s="35"/>
      <c r="P61" s="35"/>
      <c r="Q61" s="35"/>
      <c r="R61" s="35"/>
      <c r="S61" s="35"/>
      <c r="T61" s="35"/>
      <c r="U61" s="35"/>
      <c r="V61" s="34"/>
      <c r="W61" s="34"/>
      <c r="X61" s="34"/>
      <c r="Y61" s="34"/>
      <c r="Z61" s="34"/>
      <c r="AA61" s="34"/>
      <c r="AB61" s="34"/>
      <c r="AC61" s="34"/>
      <c r="AD61" s="35"/>
      <c r="AE61" s="35"/>
      <c r="AF61" s="35"/>
      <c r="AG61" s="35"/>
      <c r="AH61" s="35"/>
      <c r="AI61" s="35"/>
      <c r="AJ61" s="35"/>
      <c r="AK61" s="35"/>
      <c r="AL61" s="35"/>
      <c r="AM61" s="35"/>
      <c r="AN61" s="35"/>
      <c r="AO61" s="35"/>
      <c r="AP61" s="35"/>
      <c r="AQ61" s="35"/>
      <c r="AR61" s="35"/>
      <c r="AS61" s="35"/>
      <c r="AT61" s="35"/>
      <c r="AU61" s="35"/>
      <c r="AV61" s="35">
        <v>8079.8</v>
      </c>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v>38260.239999999998</v>
      </c>
      <c r="CP61" s="35"/>
      <c r="CQ61" s="35"/>
      <c r="CR61" s="35"/>
      <c r="CS61" s="35"/>
      <c r="CT61" s="35"/>
      <c r="CU61" s="35"/>
      <c r="CV61" s="35"/>
      <c r="CW61" s="35"/>
      <c r="CX61" s="35"/>
      <c r="CY61" s="35"/>
      <c r="CZ61" s="35"/>
      <c r="DA61" s="35"/>
      <c r="DB61" s="35"/>
      <c r="DC61" s="35"/>
      <c r="DD61" s="35"/>
      <c r="DE61" s="35"/>
      <c r="DF61" s="35">
        <v>1356.8</v>
      </c>
      <c r="DG61" s="35"/>
      <c r="DH61" s="35"/>
      <c r="DI61" s="35"/>
      <c r="DJ61" s="35">
        <v>351738</v>
      </c>
      <c r="DK61" s="35"/>
      <c r="DL61" s="35"/>
      <c r="DM61" s="35"/>
      <c r="DN61" s="35"/>
      <c r="DO61" s="35">
        <v>344.5</v>
      </c>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v>3285</v>
      </c>
      <c r="EZ61" s="35"/>
      <c r="FA61" s="35"/>
      <c r="FB61" s="35"/>
      <c r="FC61" s="35"/>
      <c r="FD61" s="35"/>
      <c r="FE61" s="35"/>
      <c r="FF61" s="35"/>
      <c r="FG61" s="35">
        <v>42438.02</v>
      </c>
      <c r="FH61" s="35"/>
      <c r="FI61" s="35"/>
      <c r="FJ61" s="35">
        <v>600000</v>
      </c>
      <c r="FK61" s="35"/>
      <c r="FL61" s="35"/>
      <c r="FM61" s="35"/>
      <c r="FN61" s="35"/>
      <c r="FO61" s="35"/>
      <c r="FP61" s="35"/>
      <c r="FQ61" s="35"/>
      <c r="FR61" s="35"/>
      <c r="FS61" s="35"/>
      <c r="FT61" s="35"/>
      <c r="FU61" s="35"/>
      <c r="FV61" s="35"/>
      <c r="FW61" s="35"/>
      <c r="FX61" s="35"/>
      <c r="FY61" s="35"/>
      <c r="FZ61" s="35"/>
      <c r="GA61" s="35"/>
      <c r="GB61" s="35"/>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v>0.27500000000000002</v>
      </c>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v>570</v>
      </c>
    </row>
    <row r="62" spans="1:289" s="38" customFormat="1" ht="12.75" thickBot="1" x14ac:dyDescent="0.25">
      <c r="A62" s="71" t="s">
        <v>80</v>
      </c>
      <c r="B62" s="72"/>
      <c r="C62" s="36">
        <f>+C5+C19+C23+C28+C30+C32+C36+C43+C46+C48+C51+C53</f>
        <v>2100386.8000000003</v>
      </c>
      <c r="D62" s="36">
        <f t="shared" ref="D62:BO62" si="282">+D5+D19+D23+D28+D30+D32+D36+D43+D46+D48+D51+D53</f>
        <v>5013.3999999999996</v>
      </c>
      <c r="E62" s="36">
        <f t="shared" si="282"/>
        <v>42246.8</v>
      </c>
      <c r="F62" s="36">
        <f t="shared" si="282"/>
        <v>53742.600000000006</v>
      </c>
      <c r="G62" s="36">
        <f t="shared" si="282"/>
        <v>2684.9</v>
      </c>
      <c r="H62" s="36">
        <f t="shared" si="282"/>
        <v>35217.22</v>
      </c>
      <c r="I62" s="36">
        <f t="shared" si="282"/>
        <v>118009.5</v>
      </c>
      <c r="J62" s="36">
        <f t="shared" si="282"/>
        <v>25422.25</v>
      </c>
      <c r="K62" s="36">
        <f t="shared" si="282"/>
        <v>64000</v>
      </c>
      <c r="L62" s="36">
        <f t="shared" si="282"/>
        <v>196568.29999999996</v>
      </c>
      <c r="M62" s="36">
        <f t="shared" si="282"/>
        <v>989705.50000000012</v>
      </c>
      <c r="N62" s="36">
        <f t="shared" si="282"/>
        <v>2808.53</v>
      </c>
      <c r="O62" s="36">
        <f t="shared" si="282"/>
        <v>38454.400000000001</v>
      </c>
      <c r="P62" s="36">
        <f t="shared" si="282"/>
        <v>74062.3</v>
      </c>
      <c r="Q62" s="36">
        <f t="shared" si="282"/>
        <v>285500.5</v>
      </c>
      <c r="R62" s="36">
        <f t="shared" si="282"/>
        <v>573620.6</v>
      </c>
      <c r="S62" s="36">
        <f t="shared" si="282"/>
        <v>164201.08000000002</v>
      </c>
      <c r="T62" s="36">
        <f t="shared" si="282"/>
        <v>58750.7</v>
      </c>
      <c r="U62" s="36">
        <f t="shared" si="282"/>
        <v>22377</v>
      </c>
      <c r="V62" s="36">
        <f t="shared" si="282"/>
        <v>125947.7</v>
      </c>
      <c r="W62" s="36">
        <f t="shared" si="282"/>
        <v>175462.69999999998</v>
      </c>
      <c r="X62" s="36">
        <f t="shared" si="282"/>
        <v>9.33</v>
      </c>
      <c r="Y62" s="36">
        <f t="shared" si="282"/>
        <v>211266.4</v>
      </c>
      <c r="Z62" s="36">
        <f t="shared" si="282"/>
        <v>275388.40000000002</v>
      </c>
      <c r="AA62" s="36">
        <f t="shared" si="282"/>
        <v>313084.7</v>
      </c>
      <c r="AB62" s="36">
        <f t="shared" si="282"/>
        <v>7109976.2999999998</v>
      </c>
      <c r="AC62" s="36">
        <f t="shared" si="282"/>
        <v>16739.400000000001</v>
      </c>
      <c r="AD62" s="36">
        <f t="shared" si="282"/>
        <v>240442.80000000002</v>
      </c>
      <c r="AE62" s="36">
        <f t="shared" si="282"/>
        <v>2684</v>
      </c>
      <c r="AF62" s="36">
        <f t="shared" si="282"/>
        <v>199330.09999999998</v>
      </c>
      <c r="AG62" s="36">
        <f t="shared" si="282"/>
        <v>7247.3</v>
      </c>
      <c r="AH62" s="36">
        <f t="shared" si="282"/>
        <v>169.1</v>
      </c>
      <c r="AI62" s="36">
        <f t="shared" si="282"/>
        <v>8000</v>
      </c>
      <c r="AJ62" s="36">
        <f t="shared" si="282"/>
        <v>114141.5</v>
      </c>
      <c r="AK62" s="36">
        <f t="shared" si="282"/>
        <v>23563.399999999998</v>
      </c>
      <c r="AL62" s="36">
        <f t="shared" si="282"/>
        <v>40102615.399999991</v>
      </c>
      <c r="AM62" s="36">
        <f t="shared" si="282"/>
        <v>23183565.460000001</v>
      </c>
      <c r="AN62" s="36">
        <f t="shared" si="282"/>
        <v>147631.5</v>
      </c>
      <c r="AO62" s="36">
        <f t="shared" si="282"/>
        <v>231975.19999999998</v>
      </c>
      <c r="AP62" s="36">
        <f t="shared" si="282"/>
        <v>10504.43</v>
      </c>
      <c r="AQ62" s="36">
        <f t="shared" si="282"/>
        <v>53638.29</v>
      </c>
      <c r="AR62" s="36">
        <f t="shared" si="282"/>
        <v>56740.800000000003</v>
      </c>
      <c r="AS62" s="36">
        <f t="shared" si="282"/>
        <v>12220.599999999999</v>
      </c>
      <c r="AT62" s="36">
        <f t="shared" si="282"/>
        <v>105643.5</v>
      </c>
      <c r="AU62" s="36">
        <f t="shared" si="282"/>
        <v>126185</v>
      </c>
      <c r="AV62" s="36">
        <f t="shared" si="282"/>
        <v>22806492.16</v>
      </c>
      <c r="AW62" s="36">
        <f t="shared" si="282"/>
        <v>14245.2</v>
      </c>
      <c r="AX62" s="36">
        <f t="shared" si="282"/>
        <v>18024</v>
      </c>
      <c r="AY62" s="36">
        <f t="shared" si="282"/>
        <v>1310</v>
      </c>
      <c r="AZ62" s="36">
        <f t="shared" si="282"/>
        <v>67825.5</v>
      </c>
      <c r="BA62" s="36">
        <f t="shared" si="282"/>
        <v>50275.8</v>
      </c>
      <c r="BB62" s="36">
        <f t="shared" si="282"/>
        <v>1299082.7</v>
      </c>
      <c r="BC62" s="36">
        <f t="shared" si="282"/>
        <v>1177.5</v>
      </c>
      <c r="BD62" s="36">
        <f t="shared" si="282"/>
        <v>183927.2</v>
      </c>
      <c r="BE62" s="36">
        <f t="shared" si="282"/>
        <v>19868.5</v>
      </c>
      <c r="BF62" s="36">
        <f t="shared" si="282"/>
        <v>3943.5</v>
      </c>
      <c r="BG62" s="36">
        <f t="shared" si="282"/>
        <v>83377.900000000009</v>
      </c>
      <c r="BH62" s="36">
        <f t="shared" si="282"/>
        <v>15055.3</v>
      </c>
      <c r="BI62" s="36">
        <f t="shared" si="282"/>
        <v>0</v>
      </c>
      <c r="BJ62" s="36">
        <f t="shared" si="282"/>
        <v>422235.8</v>
      </c>
      <c r="BK62" s="36">
        <f t="shared" si="282"/>
        <v>148888.29999999999</v>
      </c>
      <c r="BL62" s="36">
        <f t="shared" si="282"/>
        <v>58397.5</v>
      </c>
      <c r="BM62" s="36">
        <f t="shared" si="282"/>
        <v>3348.8</v>
      </c>
      <c r="BN62" s="36">
        <f t="shared" si="282"/>
        <v>58385.4</v>
      </c>
      <c r="BO62" s="36">
        <f t="shared" si="282"/>
        <v>68860.899999999994</v>
      </c>
      <c r="BP62" s="36">
        <f t="shared" ref="BP62:DZ62" si="283">+BP5+BP19+BP23+BP28+BP30+BP32+BP36+BP43+BP46+BP48+BP51+BP53</f>
        <v>0</v>
      </c>
      <c r="BQ62" s="36">
        <f t="shared" si="283"/>
        <v>9868.2000000000007</v>
      </c>
      <c r="BR62" s="36">
        <f t="shared" si="283"/>
        <v>23129</v>
      </c>
      <c r="BS62" s="36">
        <f t="shared" si="283"/>
        <v>2057937.3000000005</v>
      </c>
      <c r="BT62" s="36">
        <f t="shared" si="283"/>
        <v>245241</v>
      </c>
      <c r="BU62" s="36">
        <f t="shared" si="283"/>
        <v>12049.900000000001</v>
      </c>
      <c r="BV62" s="36">
        <f t="shared" si="283"/>
        <v>22868.3</v>
      </c>
      <c r="BW62" s="36">
        <f t="shared" si="283"/>
        <v>1211617.17</v>
      </c>
      <c r="BX62" s="36">
        <f t="shared" si="283"/>
        <v>6405</v>
      </c>
      <c r="BY62" s="36">
        <f t="shared" si="283"/>
        <v>263493.5</v>
      </c>
      <c r="BZ62" s="36">
        <f t="shared" si="283"/>
        <v>20046.5</v>
      </c>
      <c r="CA62" s="36">
        <f t="shared" si="283"/>
        <v>5816.2</v>
      </c>
      <c r="CB62" s="36">
        <f t="shared" si="283"/>
        <v>153828.38</v>
      </c>
      <c r="CC62" s="36">
        <f t="shared" si="283"/>
        <v>185751.035</v>
      </c>
      <c r="CD62" s="36">
        <f t="shared" si="283"/>
        <v>12861.1</v>
      </c>
      <c r="CE62" s="36">
        <f t="shared" si="283"/>
        <v>864569.6</v>
      </c>
      <c r="CF62" s="36">
        <f t="shared" si="283"/>
        <v>231178</v>
      </c>
      <c r="CG62" s="36">
        <f t="shared" si="283"/>
        <v>79110</v>
      </c>
      <c r="CH62" s="36">
        <f t="shared" si="283"/>
        <v>131659.5</v>
      </c>
      <c r="CI62" s="36">
        <f t="shared" si="283"/>
        <v>63057.8</v>
      </c>
      <c r="CJ62" s="36">
        <f t="shared" si="283"/>
        <v>935768.99999999988</v>
      </c>
      <c r="CK62" s="36">
        <f t="shared" si="283"/>
        <v>77592.100000000006</v>
      </c>
      <c r="CL62" s="36">
        <f t="shared" si="283"/>
        <v>75385</v>
      </c>
      <c r="CM62" s="36">
        <f t="shared" si="283"/>
        <v>85746.49</v>
      </c>
      <c r="CN62" s="36">
        <f t="shared" si="283"/>
        <v>268708</v>
      </c>
      <c r="CO62" s="36">
        <f t="shared" si="283"/>
        <v>2411404.31</v>
      </c>
      <c r="CP62" s="36">
        <f t="shared" si="283"/>
        <v>55500.80000000001</v>
      </c>
      <c r="CQ62" s="36">
        <f t="shared" si="283"/>
        <v>135458.4</v>
      </c>
      <c r="CR62" s="36">
        <f t="shared" si="283"/>
        <v>3012990.3200000003</v>
      </c>
      <c r="CS62" s="36">
        <f t="shared" si="283"/>
        <v>2530593.4000000004</v>
      </c>
      <c r="CT62" s="36">
        <f t="shared" si="283"/>
        <v>91029.9</v>
      </c>
      <c r="CU62" s="36">
        <f t="shared" si="283"/>
        <v>126703.6</v>
      </c>
      <c r="CV62" s="36">
        <f t="shared" si="283"/>
        <v>11848378.25</v>
      </c>
      <c r="CW62" s="36">
        <f t="shared" si="283"/>
        <v>176839</v>
      </c>
      <c r="CX62" s="36">
        <f t="shared" si="283"/>
        <v>422599.89999999997</v>
      </c>
      <c r="CY62" s="36">
        <f t="shared" si="283"/>
        <v>241427.20000000001</v>
      </c>
      <c r="CZ62" s="36">
        <f t="shared" si="283"/>
        <v>190366.6</v>
      </c>
      <c r="DA62" s="36">
        <f t="shared" si="283"/>
        <v>536200</v>
      </c>
      <c r="DB62" s="36">
        <f t="shared" si="283"/>
        <v>2259997.6</v>
      </c>
      <c r="DC62" s="36">
        <f t="shared" si="283"/>
        <v>323.3</v>
      </c>
      <c r="DD62" s="36">
        <f t="shared" si="283"/>
        <v>1922040.2000000002</v>
      </c>
      <c r="DE62" s="36">
        <f t="shared" si="283"/>
        <v>640484.30000000005</v>
      </c>
      <c r="DF62" s="36">
        <f t="shared" si="283"/>
        <v>146167.87000000002</v>
      </c>
      <c r="DG62" s="36">
        <f t="shared" si="283"/>
        <v>45193</v>
      </c>
      <c r="DH62" s="36">
        <f t="shared" si="283"/>
        <v>338249.39999999997</v>
      </c>
      <c r="DI62" s="36">
        <f t="shared" si="283"/>
        <v>98343.2</v>
      </c>
      <c r="DJ62" s="36">
        <f t="shared" si="283"/>
        <v>342846511.49999994</v>
      </c>
      <c r="DK62" s="36">
        <f t="shared" si="283"/>
        <v>111938.71</v>
      </c>
      <c r="DL62" s="36">
        <f t="shared" si="283"/>
        <v>98066.799999999988</v>
      </c>
      <c r="DM62" s="36">
        <f t="shared" si="283"/>
        <v>493364.22</v>
      </c>
      <c r="DN62" s="36">
        <f t="shared" si="283"/>
        <v>95321.599999999991</v>
      </c>
      <c r="DO62" s="36">
        <f t="shared" si="283"/>
        <v>1695621.9</v>
      </c>
      <c r="DP62" s="36">
        <f t="shared" si="283"/>
        <v>68126</v>
      </c>
      <c r="DQ62" s="36">
        <f t="shared" si="283"/>
        <v>813167.54999999993</v>
      </c>
      <c r="DR62" s="36">
        <f t="shared" si="283"/>
        <v>100365.3</v>
      </c>
      <c r="DS62" s="36">
        <f t="shared" si="283"/>
        <v>331164.7</v>
      </c>
      <c r="DT62" s="36">
        <f t="shared" si="283"/>
        <v>817145.8</v>
      </c>
      <c r="DU62" s="36">
        <f t="shared" si="283"/>
        <v>193407.4</v>
      </c>
      <c r="DV62" s="36">
        <f t="shared" si="283"/>
        <v>66227741.93999999</v>
      </c>
      <c r="DW62" s="36">
        <f t="shared" si="283"/>
        <v>4292174.78</v>
      </c>
      <c r="DX62" s="36">
        <f t="shared" si="283"/>
        <v>115690.30999999998</v>
      </c>
      <c r="DY62" s="36">
        <f t="shared" si="283"/>
        <v>130840.9</v>
      </c>
      <c r="DZ62" s="36">
        <f t="shared" si="283"/>
        <v>150197.1</v>
      </c>
      <c r="EA62" s="36">
        <f t="shared" ref="EA62:GE62" si="284">+EA5+EA19+EA23+EA28+EA30+EA32+EA36+EA43+EA46+EA48+EA51+EA53</f>
        <v>233576.6</v>
      </c>
      <c r="EB62" s="36">
        <f t="shared" si="284"/>
        <v>98986.2</v>
      </c>
      <c r="EC62" s="36">
        <f t="shared" si="284"/>
        <v>398853.1</v>
      </c>
      <c r="ED62" s="36">
        <f t="shared" si="284"/>
        <v>84214.5</v>
      </c>
      <c r="EE62" s="36">
        <f t="shared" si="284"/>
        <v>47371.9</v>
      </c>
      <c r="EF62" s="36">
        <f t="shared" si="284"/>
        <v>78718.7</v>
      </c>
      <c r="EG62" s="36">
        <f t="shared" si="284"/>
        <v>203855.3</v>
      </c>
      <c r="EH62" s="36">
        <f t="shared" si="284"/>
        <v>255716.49999999997</v>
      </c>
      <c r="EI62" s="36">
        <f t="shared" si="284"/>
        <v>82973.399999999994</v>
      </c>
      <c r="EJ62" s="36">
        <f t="shared" si="284"/>
        <v>37671</v>
      </c>
      <c r="EK62" s="36">
        <f t="shared" si="284"/>
        <v>49641.4</v>
      </c>
      <c r="EL62" s="36">
        <f t="shared" si="284"/>
        <v>65851.5</v>
      </c>
      <c r="EM62" s="36">
        <f t="shared" si="284"/>
        <v>123219.90000000001</v>
      </c>
      <c r="EN62" s="36">
        <f t="shared" si="284"/>
        <v>57878.5</v>
      </c>
      <c r="EO62" s="36">
        <f t="shared" si="284"/>
        <v>221201.46</v>
      </c>
      <c r="EP62" s="36">
        <f t="shared" si="284"/>
        <v>323230</v>
      </c>
      <c r="EQ62" s="36">
        <f t="shared" si="284"/>
        <v>63843.5</v>
      </c>
      <c r="ER62" s="36">
        <f t="shared" si="284"/>
        <v>1178280.3999999999</v>
      </c>
      <c r="ES62" s="36">
        <f t="shared" si="284"/>
        <v>161516.1</v>
      </c>
      <c r="ET62" s="36">
        <f t="shared" si="284"/>
        <v>753606.39999999991</v>
      </c>
      <c r="EU62" s="36">
        <f t="shared" si="284"/>
        <v>152856</v>
      </c>
      <c r="EV62" s="36">
        <f t="shared" si="284"/>
        <v>139700.20000000001</v>
      </c>
      <c r="EW62" s="36">
        <f t="shared" si="284"/>
        <v>46009</v>
      </c>
      <c r="EX62" s="36">
        <f t="shared" si="284"/>
        <v>1415179.6500000001</v>
      </c>
      <c r="EY62" s="36">
        <f t="shared" si="284"/>
        <v>215321.60000000001</v>
      </c>
      <c r="EZ62" s="36">
        <f t="shared" si="284"/>
        <v>306251.09999999998</v>
      </c>
      <c r="FA62" s="36">
        <f t="shared" si="284"/>
        <v>87012.3</v>
      </c>
      <c r="FB62" s="36">
        <f t="shared" si="284"/>
        <v>4732157.2999999989</v>
      </c>
      <c r="FC62" s="36">
        <f t="shared" si="284"/>
        <v>19354159.899999999</v>
      </c>
      <c r="FD62" s="36">
        <f t="shared" si="284"/>
        <v>202202.7</v>
      </c>
      <c r="FE62" s="36">
        <f t="shared" si="284"/>
        <v>116346.90000000001</v>
      </c>
      <c r="FF62" s="36">
        <f t="shared" si="284"/>
        <v>67095.099999999991</v>
      </c>
      <c r="FG62" s="36">
        <f t="shared" si="284"/>
        <v>18063214.719999999</v>
      </c>
      <c r="FH62" s="36">
        <f t="shared" si="284"/>
        <v>348438.1</v>
      </c>
      <c r="FI62" s="36">
        <f t="shared" si="284"/>
        <v>2481207.2999999998</v>
      </c>
      <c r="FJ62" s="36">
        <f t="shared" si="284"/>
        <v>11683049.250000002</v>
      </c>
      <c r="FK62" s="36">
        <f t="shared" si="284"/>
        <v>2235621.4</v>
      </c>
      <c r="FL62" s="36">
        <f t="shared" si="284"/>
        <v>1327140.5999999999</v>
      </c>
      <c r="FM62" s="36">
        <f t="shared" si="284"/>
        <v>460080.59999999992</v>
      </c>
      <c r="FN62" s="36">
        <f t="shared" si="284"/>
        <v>3265012.8</v>
      </c>
      <c r="FO62" s="36">
        <f t="shared" si="284"/>
        <v>43394272.600000001</v>
      </c>
      <c r="FP62" s="36">
        <f t="shared" si="284"/>
        <v>1119043.7000000002</v>
      </c>
      <c r="FQ62" s="36">
        <f t="shared" si="284"/>
        <v>414536.39999999997</v>
      </c>
      <c r="FR62" s="36">
        <f t="shared" si="284"/>
        <v>260492.4</v>
      </c>
      <c r="FS62" s="36">
        <f t="shared" si="284"/>
        <v>1510239.25</v>
      </c>
      <c r="FT62" s="36">
        <f t="shared" si="284"/>
        <v>258324.9</v>
      </c>
      <c r="FU62" s="36">
        <f t="shared" si="284"/>
        <v>558496317.80000007</v>
      </c>
      <c r="FV62" s="36">
        <f t="shared" si="284"/>
        <v>55754.5</v>
      </c>
      <c r="FW62" s="36">
        <f t="shared" si="284"/>
        <v>83176661</v>
      </c>
      <c r="FX62" s="36">
        <f t="shared" si="284"/>
        <v>284244.39999999997</v>
      </c>
      <c r="FY62" s="36">
        <f t="shared" si="284"/>
        <v>167742.70000000001</v>
      </c>
      <c r="FZ62" s="36">
        <f t="shared" si="284"/>
        <v>121839.23999999999</v>
      </c>
      <c r="GA62" s="36">
        <f t="shared" si="284"/>
        <v>296359.76</v>
      </c>
      <c r="GB62" s="36">
        <f t="shared" si="284"/>
        <v>74752.900000000009</v>
      </c>
      <c r="GC62" s="37">
        <f t="shared" si="284"/>
        <v>45619.5</v>
      </c>
      <c r="GD62" s="37">
        <f t="shared" si="284"/>
        <v>162615.70000000001</v>
      </c>
      <c r="GE62" s="37">
        <f t="shared" si="284"/>
        <v>166221.47</v>
      </c>
      <c r="GF62" s="37">
        <f>+GF5+GF19+GF23+GG28+GF30+GF32+GF36+GF43+GF46+GF48+GF51+GF53</f>
        <v>70857</v>
      </c>
      <c r="GG62" s="37">
        <f>+GG5+GG19+GG23+GH28+GG30+GG32+GG36+GG43+GG46+GG48+GG51+GG53</f>
        <v>222976.00000000003</v>
      </c>
      <c r="GH62" s="37">
        <f>+GH5+GH19+GH23+GI28+GH30+GH32+GH36+GH43+GH46+GH48+GH51+GH53</f>
        <v>113067.29999999999</v>
      </c>
      <c r="GI62" s="37">
        <f t="shared" ref="GI62:IT62" si="285">+GI5+GI19+GI23+GJ28+GI30+GI32+GI36+GI43+GI46+GI48+GI51+GI53</f>
        <v>11657.71</v>
      </c>
      <c r="GJ62" s="37">
        <f t="shared" si="285"/>
        <v>17829.919999999998</v>
      </c>
      <c r="GK62" s="37">
        <f t="shared" si="285"/>
        <v>12900.4</v>
      </c>
      <c r="GL62" s="37">
        <f t="shared" si="285"/>
        <v>5072.2</v>
      </c>
      <c r="GM62" s="37">
        <f t="shared" si="285"/>
        <v>2100</v>
      </c>
      <c r="GN62" s="37">
        <f t="shared" si="285"/>
        <v>20671.789999999997</v>
      </c>
      <c r="GO62" s="37">
        <f t="shared" si="285"/>
        <v>22932.28</v>
      </c>
      <c r="GP62" s="37">
        <f t="shared" si="285"/>
        <v>19961</v>
      </c>
      <c r="GQ62" s="37">
        <f t="shared" si="285"/>
        <v>18497.400000000001</v>
      </c>
      <c r="GR62" s="37">
        <f t="shared" si="285"/>
        <v>35573.300000000003</v>
      </c>
      <c r="GS62" s="37">
        <f t="shared" si="285"/>
        <v>8669</v>
      </c>
      <c r="GT62" s="37">
        <f t="shared" si="285"/>
        <v>1369.6</v>
      </c>
      <c r="GU62" s="37">
        <f t="shared" si="285"/>
        <v>15368</v>
      </c>
      <c r="GV62" s="37">
        <f t="shared" si="285"/>
        <v>35246.1</v>
      </c>
      <c r="GW62" s="37">
        <f t="shared" si="285"/>
        <v>570</v>
      </c>
      <c r="GX62" s="37">
        <f t="shared" si="285"/>
        <v>13715</v>
      </c>
      <c r="GY62" s="37">
        <f t="shared" si="285"/>
        <v>15903.82</v>
      </c>
      <c r="GZ62" s="37">
        <f t="shared" si="285"/>
        <v>37822.199999999997</v>
      </c>
      <c r="HA62" s="37">
        <f t="shared" si="285"/>
        <v>14217.9</v>
      </c>
      <c r="HB62" s="37">
        <f t="shared" si="285"/>
        <v>46.448</v>
      </c>
      <c r="HC62" s="37">
        <f t="shared" si="285"/>
        <v>7358.1</v>
      </c>
      <c r="HD62" s="37">
        <f t="shared" si="285"/>
        <v>17117.599999999999</v>
      </c>
      <c r="HE62" s="37">
        <f t="shared" si="285"/>
        <v>3350.4</v>
      </c>
      <c r="HF62" s="37">
        <f t="shared" si="285"/>
        <v>25999.200000000001</v>
      </c>
      <c r="HG62" s="37">
        <f t="shared" si="285"/>
        <v>18701.599999999999</v>
      </c>
      <c r="HH62" s="37">
        <f t="shared" si="285"/>
        <v>13240</v>
      </c>
      <c r="HI62" s="37">
        <f t="shared" si="285"/>
        <v>1812.4</v>
      </c>
      <c r="HJ62" s="37">
        <f t="shared" si="285"/>
        <v>374</v>
      </c>
      <c r="HK62" s="37">
        <f t="shared" si="285"/>
        <v>11744.8</v>
      </c>
      <c r="HL62" s="37">
        <f t="shared" si="285"/>
        <v>32682.239999999998</v>
      </c>
      <c r="HM62" s="37">
        <f t="shared" si="285"/>
        <v>22718.700000000004</v>
      </c>
      <c r="HN62" s="37">
        <f t="shared" si="285"/>
        <v>17976.93</v>
      </c>
      <c r="HO62" s="37">
        <f t="shared" si="285"/>
        <v>21498.7</v>
      </c>
      <c r="HP62" s="37">
        <f t="shared" si="285"/>
        <v>30717</v>
      </c>
      <c r="HQ62" s="37">
        <f t="shared" si="285"/>
        <v>15488.8</v>
      </c>
      <c r="HR62" s="37">
        <f t="shared" si="285"/>
        <v>728.9</v>
      </c>
      <c r="HS62" s="37">
        <f t="shared" si="285"/>
        <v>7572.2000000000007</v>
      </c>
      <c r="HT62" s="37">
        <f t="shared" si="285"/>
        <v>6250.6</v>
      </c>
      <c r="HU62" s="37">
        <f t="shared" si="285"/>
        <v>35347.879999999997</v>
      </c>
      <c r="HV62" s="37">
        <f t="shared" si="285"/>
        <v>12426.6</v>
      </c>
      <c r="HW62" s="37">
        <f t="shared" si="285"/>
        <v>32974.1</v>
      </c>
      <c r="HX62" s="37">
        <f t="shared" si="285"/>
        <v>39950</v>
      </c>
      <c r="HY62" s="37">
        <f t="shared" si="285"/>
        <v>5348.8</v>
      </c>
      <c r="HZ62" s="37">
        <f t="shared" si="285"/>
        <v>22285.399999999998</v>
      </c>
      <c r="IA62" s="37">
        <f t="shared" si="285"/>
        <v>5.4909999999999997</v>
      </c>
      <c r="IB62" s="37">
        <f t="shared" si="285"/>
        <v>5119.6000000000004</v>
      </c>
      <c r="IC62" s="37">
        <f t="shared" si="285"/>
        <v>3108.9700000000003</v>
      </c>
      <c r="ID62" s="37">
        <f t="shared" si="285"/>
        <v>2767.4</v>
      </c>
      <c r="IE62" s="37">
        <f t="shared" si="285"/>
        <v>7075.7999999999993</v>
      </c>
      <c r="IF62" s="37">
        <f t="shared" si="285"/>
        <v>45693.2</v>
      </c>
      <c r="IG62" s="37">
        <f t="shared" si="285"/>
        <v>3628.7</v>
      </c>
      <c r="IH62" s="37">
        <f t="shared" si="285"/>
        <v>20871.57</v>
      </c>
      <c r="II62" s="37">
        <f t="shared" si="285"/>
        <v>22933.200000000001</v>
      </c>
      <c r="IJ62" s="37">
        <f t="shared" si="285"/>
        <v>10076</v>
      </c>
      <c r="IK62" s="37">
        <f t="shared" si="285"/>
        <v>16542.599999999999</v>
      </c>
      <c r="IL62" s="37">
        <f t="shared" si="285"/>
        <v>29820.6</v>
      </c>
      <c r="IM62" s="37">
        <f t="shared" si="285"/>
        <v>23037.040000000001</v>
      </c>
      <c r="IN62" s="37">
        <f t="shared" si="285"/>
        <v>1991.4</v>
      </c>
      <c r="IO62" s="37">
        <f t="shared" si="285"/>
        <v>17209.7</v>
      </c>
      <c r="IP62" s="37">
        <f t="shared" si="285"/>
        <v>5665.5</v>
      </c>
      <c r="IQ62" s="37">
        <f t="shared" si="285"/>
        <v>10028.4</v>
      </c>
      <c r="IR62" s="37">
        <f t="shared" si="285"/>
        <v>1283</v>
      </c>
      <c r="IS62" s="37">
        <f t="shared" si="285"/>
        <v>3182.4</v>
      </c>
      <c r="IT62" s="37">
        <f t="shared" si="285"/>
        <v>4925</v>
      </c>
      <c r="IU62" s="37">
        <f t="shared" ref="IU62:JZ62" si="286">+IU5+IU19+IU23+IV28+IU30+IU32+IU36+IU43+IU46+IU48+IU51+IU53</f>
        <v>11166.300000000001</v>
      </c>
      <c r="IV62" s="37">
        <f t="shared" si="286"/>
        <v>30475.200000000001</v>
      </c>
      <c r="IW62" s="37">
        <f t="shared" si="286"/>
        <v>27268.6</v>
      </c>
      <c r="IX62" s="37">
        <f t="shared" si="286"/>
        <v>5299.4</v>
      </c>
      <c r="IY62" s="37">
        <f t="shared" si="286"/>
        <v>460.32</v>
      </c>
      <c r="IZ62" s="37">
        <f t="shared" si="286"/>
        <v>0</v>
      </c>
      <c r="JA62" s="37">
        <f t="shared" si="286"/>
        <v>21090.199999999997</v>
      </c>
      <c r="JB62" s="37">
        <f t="shared" si="286"/>
        <v>21462.82</v>
      </c>
      <c r="JC62" s="37">
        <f t="shared" si="286"/>
        <v>16348.1</v>
      </c>
      <c r="JD62" s="37">
        <f t="shared" si="286"/>
        <v>5396.9</v>
      </c>
      <c r="JE62" s="37">
        <f t="shared" si="286"/>
        <v>14813.6</v>
      </c>
      <c r="JF62" s="37">
        <f t="shared" si="286"/>
        <v>13516.4</v>
      </c>
      <c r="JG62" s="37">
        <f t="shared" si="286"/>
        <v>6716.9</v>
      </c>
      <c r="JH62" s="37">
        <f t="shared" si="286"/>
        <v>32804</v>
      </c>
      <c r="JI62" s="37">
        <f t="shared" si="286"/>
        <v>9903.6</v>
      </c>
      <c r="JJ62" s="37">
        <f t="shared" si="286"/>
        <v>1365</v>
      </c>
      <c r="JK62" s="37">
        <f t="shared" si="286"/>
        <v>2416.3999999999996</v>
      </c>
      <c r="JL62" s="37">
        <f t="shared" si="286"/>
        <v>3868.2000000000003</v>
      </c>
      <c r="JM62" s="37">
        <f t="shared" si="286"/>
        <v>11525.5</v>
      </c>
      <c r="JN62" s="37">
        <f t="shared" si="286"/>
        <v>1013.6</v>
      </c>
      <c r="JO62" s="37">
        <f t="shared" si="286"/>
        <v>26238</v>
      </c>
      <c r="JP62" s="37">
        <f t="shared" si="286"/>
        <v>23734.199999999997</v>
      </c>
      <c r="JQ62" s="37">
        <f t="shared" si="286"/>
        <v>20317.5</v>
      </c>
      <c r="JR62" s="37">
        <f t="shared" si="286"/>
        <v>12471.2</v>
      </c>
      <c r="JS62" s="37">
        <f t="shared" si="286"/>
        <v>2529.6</v>
      </c>
      <c r="JT62" s="37">
        <f t="shared" si="286"/>
        <v>6817.4</v>
      </c>
      <c r="JU62" s="37">
        <f t="shared" si="286"/>
        <v>30193.599999999999</v>
      </c>
      <c r="JV62" s="37">
        <f t="shared" si="286"/>
        <v>9261</v>
      </c>
      <c r="JW62" s="37">
        <f t="shared" si="286"/>
        <v>159.80000000000001</v>
      </c>
      <c r="JX62" s="37">
        <f t="shared" si="286"/>
        <v>5936.4</v>
      </c>
      <c r="JY62" s="37">
        <f t="shared" si="286"/>
        <v>13645.779999999999</v>
      </c>
      <c r="JZ62" s="37">
        <f t="shared" si="286"/>
        <v>3815.3</v>
      </c>
      <c r="KA62" s="37">
        <f t="shared" ref="KA62" si="287">+KA5+KA19+KA23+KB28+KA30+KA32+KA36+KA43+KA46+KA48+KA51+KA53</f>
        <v>230181</v>
      </c>
      <c r="KB62" s="37">
        <f t="shared" ref="KB62:KC62" si="288">+KB5+KB19+KB23+KC28+KB30+KB32+KB36+KB43+KB46+KB48+KB51+KB53</f>
        <v>998816.6</v>
      </c>
      <c r="KC62" s="37">
        <f t="shared" si="288"/>
        <v>710.65</v>
      </c>
    </row>
    <row r="63" spans="1:289" s="41" customFormat="1" ht="12.75" thickBot="1" x14ac:dyDescent="0.25">
      <c r="A63" s="65" t="s">
        <v>79</v>
      </c>
      <c r="B63" s="66"/>
      <c r="C63" s="39"/>
      <c r="D63" s="39"/>
      <c r="E63" s="39"/>
      <c r="F63" s="39"/>
      <c r="G63" s="39"/>
      <c r="H63" s="39"/>
      <c r="I63" s="39"/>
      <c r="J63" s="39"/>
      <c r="K63" s="39"/>
      <c r="L63" s="39"/>
      <c r="M63" s="39"/>
      <c r="N63" s="40"/>
      <c r="O63" s="40"/>
      <c r="P63" s="40"/>
      <c r="Q63" s="40"/>
      <c r="R63" s="40"/>
      <c r="S63" s="40"/>
      <c r="T63" s="40"/>
      <c r="U63" s="40"/>
      <c r="V63" s="39"/>
      <c r="W63" s="39"/>
      <c r="X63" s="39"/>
      <c r="Y63" s="39"/>
      <c r="Z63" s="39"/>
      <c r="AA63" s="39"/>
      <c r="AB63" s="39"/>
      <c r="AC63" s="39"/>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c r="IW63" s="40"/>
      <c r="IX63" s="40"/>
      <c r="IY63" s="40"/>
      <c r="IZ63" s="40"/>
      <c r="JA63" s="40"/>
      <c r="JB63" s="40"/>
      <c r="JC63" s="40"/>
      <c r="JD63" s="40"/>
      <c r="JE63" s="40"/>
      <c r="JF63" s="40"/>
      <c r="JG63" s="40"/>
      <c r="JH63" s="40"/>
      <c r="JI63" s="40"/>
      <c r="JJ63" s="40"/>
      <c r="JK63" s="40"/>
      <c r="JL63" s="40"/>
      <c r="JM63" s="40"/>
      <c r="JN63" s="40"/>
      <c r="JO63" s="40"/>
      <c r="JP63" s="40"/>
      <c r="JQ63" s="40"/>
      <c r="JR63" s="40"/>
      <c r="JS63" s="40"/>
      <c r="JT63" s="40"/>
      <c r="JU63" s="40"/>
      <c r="JV63" s="40"/>
      <c r="JW63" s="40"/>
      <c r="JX63" s="40"/>
      <c r="JY63" s="40"/>
      <c r="JZ63" s="40"/>
      <c r="KA63" s="40"/>
      <c r="KB63" s="40"/>
      <c r="KC63" s="40"/>
    </row>
    <row r="64" spans="1:289" ht="12" customHeight="1" thickBot="1" x14ac:dyDescent="0.25">
      <c r="A64" s="57" t="s">
        <v>325</v>
      </c>
      <c r="B64" s="58"/>
      <c r="C64" s="25"/>
      <c r="D64" s="25"/>
      <c r="E64" s="25"/>
      <c r="F64" s="25"/>
      <c r="G64" s="25"/>
      <c r="H64" s="25"/>
      <c r="I64" s="25"/>
      <c r="J64" s="25"/>
      <c r="K64" s="25"/>
      <c r="L64" s="25"/>
      <c r="M64" s="25"/>
      <c r="N64" s="26"/>
      <c r="O64" s="26"/>
      <c r="P64" s="26"/>
      <c r="Q64" s="26"/>
      <c r="R64" s="26"/>
      <c r="S64" s="26"/>
      <c r="T64" s="26"/>
      <c r="U64" s="26"/>
      <c r="V64" s="25"/>
      <c r="W64" s="25"/>
      <c r="X64" s="25"/>
      <c r="Y64" s="25"/>
      <c r="Z64" s="25"/>
      <c r="AA64" s="25"/>
      <c r="AB64" s="25"/>
      <c r="AC64" s="25"/>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v>581869.4</v>
      </c>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c r="IU64" s="26"/>
      <c r="IV64" s="26"/>
      <c r="IW64" s="26"/>
      <c r="IX64" s="26"/>
      <c r="IY64" s="26"/>
      <c r="IZ64" s="26"/>
      <c r="JA64" s="26"/>
      <c r="JB64" s="26"/>
      <c r="JC64" s="26"/>
      <c r="JD64" s="26"/>
      <c r="JE64" s="26"/>
      <c r="JF64" s="26"/>
      <c r="JG64" s="26"/>
      <c r="JH64" s="26"/>
      <c r="JI64" s="26"/>
      <c r="JJ64" s="26"/>
      <c r="JK64" s="26"/>
      <c r="JL64" s="26"/>
      <c r="JM64" s="26"/>
      <c r="JN64" s="26"/>
      <c r="JO64" s="26"/>
      <c r="JP64" s="26"/>
      <c r="JQ64" s="26"/>
      <c r="JR64" s="26"/>
      <c r="JS64" s="26"/>
      <c r="JT64" s="26"/>
      <c r="JU64" s="26"/>
      <c r="JV64" s="26"/>
      <c r="JW64" s="26"/>
      <c r="JX64" s="26"/>
      <c r="JY64" s="26"/>
      <c r="JZ64" s="26"/>
      <c r="KA64" s="26"/>
      <c r="KB64" s="26"/>
      <c r="KC64" s="26"/>
    </row>
    <row r="65" spans="1:289" ht="12.75" thickBot="1" x14ac:dyDescent="0.25">
      <c r="A65" s="57" t="s">
        <v>326</v>
      </c>
      <c r="B65" s="58"/>
      <c r="C65" s="25"/>
      <c r="D65" s="25"/>
      <c r="E65" s="25"/>
      <c r="F65" s="25"/>
      <c r="G65" s="25"/>
      <c r="H65" s="25"/>
      <c r="I65" s="25">
        <v>60000</v>
      </c>
      <c r="J65" s="25"/>
      <c r="K65" s="25"/>
      <c r="L65" s="25"/>
      <c r="M65" s="25"/>
      <c r="N65" s="26"/>
      <c r="O65" s="26"/>
      <c r="P65" s="26"/>
      <c r="Q65" s="26"/>
      <c r="R65" s="26"/>
      <c r="S65" s="26"/>
      <c r="T65" s="26"/>
      <c r="U65" s="26">
        <v>183600</v>
      </c>
      <c r="V65" s="25"/>
      <c r="W65" s="25"/>
      <c r="X65" s="25"/>
      <c r="Y65" s="25"/>
      <c r="Z65" s="25"/>
      <c r="AA65" s="25"/>
      <c r="AB65" s="25"/>
      <c r="AC65" s="25"/>
      <c r="AD65" s="26">
        <v>113470</v>
      </c>
      <c r="AE65" s="26"/>
      <c r="AF65" s="26"/>
      <c r="AG65" s="26"/>
      <c r="AH65" s="26"/>
      <c r="AI65" s="26"/>
      <c r="AJ65" s="26"/>
      <c r="AK65" s="26"/>
      <c r="AL65" s="26"/>
      <c r="AM65" s="26"/>
      <c r="AN65" s="26"/>
      <c r="AO65" s="26"/>
      <c r="AP65" s="26"/>
      <c r="AQ65" s="26"/>
      <c r="AR65" s="26">
        <v>15000</v>
      </c>
      <c r="AS65" s="26"/>
      <c r="AT65" s="26">
        <v>719491.2</v>
      </c>
      <c r="AU65" s="26"/>
      <c r="AV65" s="26">
        <v>7958536.7999999998</v>
      </c>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v>775544.83</v>
      </c>
      <c r="CC65" s="26"/>
      <c r="CD65" s="26"/>
      <c r="CE65" s="26"/>
      <c r="CF65" s="26">
        <v>674000</v>
      </c>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v>4124827165</v>
      </c>
      <c r="DK65" s="26"/>
      <c r="DL65" s="26"/>
      <c r="DM65" s="26"/>
      <c r="DN65" s="26"/>
      <c r="DO65" s="26"/>
      <c r="DP65" s="26"/>
      <c r="DQ65" s="26"/>
      <c r="DR65" s="26"/>
      <c r="DS65" s="26"/>
      <c r="DT65" s="26"/>
      <c r="DU65" s="26"/>
      <c r="DV65" s="26">
        <v>283265925.80000001</v>
      </c>
      <c r="DW65" s="26">
        <v>1071449.5</v>
      </c>
      <c r="DX65" s="26"/>
      <c r="DY65" s="26"/>
      <c r="DZ65" s="26"/>
      <c r="EA65" s="26"/>
      <c r="EB65" s="26"/>
      <c r="EC65" s="26">
        <v>3867799.6</v>
      </c>
      <c r="ED65" s="26"/>
      <c r="EE65" s="26"/>
      <c r="EF65" s="26"/>
      <c r="EG65" s="26"/>
      <c r="EH65" s="26"/>
      <c r="EI65" s="26"/>
      <c r="EJ65" s="26"/>
      <c r="EK65" s="26"/>
      <c r="EL65" s="26"/>
      <c r="EM65" s="26"/>
      <c r="EN65" s="26"/>
      <c r="EO65" s="26"/>
      <c r="EP65" s="26"/>
      <c r="EQ65" s="26"/>
      <c r="ER65" s="26"/>
      <c r="ES65" s="26">
        <v>10000</v>
      </c>
      <c r="ET65" s="26"/>
      <c r="EU65" s="26"/>
      <c r="EV65" s="26"/>
      <c r="EW65" s="26"/>
      <c r="EX65" s="26"/>
      <c r="EY65" s="26">
        <v>399226.6</v>
      </c>
      <c r="EZ65" s="26">
        <v>422418.5</v>
      </c>
      <c r="FA65" s="26"/>
      <c r="FB65" s="26"/>
      <c r="FC65" s="26"/>
      <c r="FD65" s="26"/>
      <c r="FE65" s="26"/>
      <c r="FF65" s="26"/>
      <c r="FG65" s="26"/>
      <c r="FH65" s="26"/>
      <c r="FI65" s="26"/>
      <c r="FJ65" s="26"/>
      <c r="FK65" s="26">
        <v>7159901.2999999998</v>
      </c>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v>20753.53</v>
      </c>
      <c r="GJ65" s="26"/>
      <c r="GK65" s="26"/>
      <c r="GL65" s="26">
        <v>28928.2</v>
      </c>
      <c r="GM65" s="26"/>
      <c r="GN65" s="26"/>
      <c r="GO65" s="26"/>
      <c r="GP65" s="26">
        <v>140000</v>
      </c>
      <c r="GQ65" s="26"/>
      <c r="GR65" s="26">
        <v>200000</v>
      </c>
      <c r="GS65" s="26"/>
      <c r="GT65" s="26"/>
      <c r="GU65" s="26"/>
      <c r="GV65" s="26"/>
      <c r="GW65" s="26"/>
      <c r="GX65" s="26"/>
      <c r="GY65" s="26"/>
      <c r="GZ65" s="26"/>
      <c r="HA65" s="26"/>
      <c r="HB65" s="26">
        <v>61.3</v>
      </c>
      <c r="HC65" s="26"/>
      <c r="HD65" s="26"/>
      <c r="HE65" s="26"/>
      <c r="HF65" s="26">
        <v>4200</v>
      </c>
      <c r="HG65" s="26"/>
      <c r="HH65" s="26"/>
      <c r="HI65" s="26"/>
      <c r="HJ65" s="26"/>
      <c r="HK65" s="26"/>
      <c r="HL65" s="26">
        <v>537730</v>
      </c>
      <c r="HM65" s="26"/>
      <c r="HN65" s="26"/>
      <c r="HO65" s="26"/>
      <c r="HP65" s="26"/>
      <c r="HQ65" s="26">
        <v>8425</v>
      </c>
      <c r="HR65" s="26"/>
      <c r="HS65" s="26"/>
      <c r="HT65" s="26"/>
      <c r="HU65" s="26">
        <v>1389364.9</v>
      </c>
      <c r="HV65" s="26"/>
      <c r="HW65" s="26"/>
      <c r="HX65" s="26"/>
      <c r="HY65" s="26"/>
      <c r="HZ65" s="26"/>
      <c r="IA65" s="26"/>
      <c r="IB65" s="26"/>
      <c r="IC65" s="26">
        <v>22189.599999999999</v>
      </c>
      <c r="ID65" s="26"/>
      <c r="IE65" s="26"/>
      <c r="IF65" s="26"/>
      <c r="IG65" s="26"/>
      <c r="IH65" s="26">
        <v>38171.699999999997</v>
      </c>
      <c r="II65" s="26"/>
      <c r="IJ65" s="26"/>
      <c r="IK65" s="26"/>
      <c r="IL65" s="26"/>
      <c r="IM65" s="26"/>
      <c r="IN65" s="26"/>
      <c r="IO65" s="26"/>
      <c r="IP65" s="26"/>
      <c r="IQ65" s="26"/>
      <c r="IR65" s="26"/>
      <c r="IS65" s="26"/>
      <c r="IT65" s="26"/>
      <c r="IU65" s="26"/>
      <c r="IV65" s="26"/>
      <c r="IW65" s="26"/>
      <c r="IX65" s="26"/>
      <c r="IY65" s="26"/>
      <c r="IZ65" s="26"/>
      <c r="JA65" s="26"/>
      <c r="JB65" s="26"/>
      <c r="JC65" s="26"/>
      <c r="JD65" s="26"/>
      <c r="JE65" s="26"/>
      <c r="JF65" s="26"/>
      <c r="JG65" s="26"/>
      <c r="JH65" s="26"/>
      <c r="JI65" s="26"/>
      <c r="JJ65" s="26"/>
      <c r="JK65" s="26"/>
      <c r="JL65" s="26"/>
      <c r="JM65" s="26"/>
      <c r="JN65" s="26"/>
      <c r="JO65" s="26"/>
      <c r="JP65" s="26"/>
      <c r="JQ65" s="26"/>
      <c r="JR65" s="26"/>
      <c r="JS65" s="26"/>
      <c r="JT65" s="26"/>
      <c r="JU65" s="26"/>
      <c r="JV65" s="26"/>
      <c r="JW65" s="26"/>
      <c r="JX65" s="26"/>
      <c r="JY65" s="26"/>
      <c r="JZ65" s="26"/>
      <c r="KA65" s="26">
        <v>31100</v>
      </c>
      <c r="KB65" s="26"/>
      <c r="KC65" s="26">
        <v>560.70000000000005</v>
      </c>
    </row>
    <row r="66" spans="1:289" ht="12" customHeight="1" thickBot="1" x14ac:dyDescent="0.25">
      <c r="A66" s="57" t="s">
        <v>327</v>
      </c>
      <c r="B66" s="58"/>
      <c r="C66" s="25"/>
      <c r="D66" s="25"/>
      <c r="E66" s="25"/>
      <c r="F66" s="25"/>
      <c r="G66" s="25"/>
      <c r="H66" s="25"/>
      <c r="I66" s="25"/>
      <c r="J66" s="25"/>
      <c r="K66" s="25"/>
      <c r="L66" s="25"/>
      <c r="M66" s="25"/>
      <c r="N66" s="26"/>
      <c r="O66" s="26"/>
      <c r="P66" s="26"/>
      <c r="Q66" s="26"/>
      <c r="R66" s="26"/>
      <c r="S66" s="26">
        <v>32715.8</v>
      </c>
      <c r="T66" s="26"/>
      <c r="U66" s="26">
        <v>600</v>
      </c>
      <c r="V66" s="25"/>
      <c r="W66" s="25"/>
      <c r="X66" s="25"/>
      <c r="Y66" s="25"/>
      <c r="Z66" s="25"/>
      <c r="AA66" s="25"/>
      <c r="AB66" s="25"/>
      <c r="AC66" s="25"/>
      <c r="AD66" s="26"/>
      <c r="AE66" s="26"/>
      <c r="AF66" s="26"/>
      <c r="AG66" s="26"/>
      <c r="AH66" s="26"/>
      <c r="AI66" s="26"/>
      <c r="AJ66" s="26"/>
      <c r="AK66" s="26"/>
      <c r="AL66" s="26"/>
      <c r="AM66" s="26"/>
      <c r="AN66" s="26"/>
      <c r="AO66" s="26"/>
      <c r="AP66" s="26"/>
      <c r="AQ66" s="26"/>
      <c r="AR66" s="26"/>
      <c r="AS66" s="26"/>
      <c r="AT66" s="26">
        <v>995.4</v>
      </c>
      <c r="AU66" s="26"/>
      <c r="AV66" s="26">
        <v>176917.6</v>
      </c>
      <c r="AW66" s="26"/>
      <c r="AX66" s="26"/>
      <c r="AY66" s="26"/>
      <c r="AZ66" s="26"/>
      <c r="BA66" s="26"/>
      <c r="BB66" s="26">
        <v>6239</v>
      </c>
      <c r="BC66" s="26"/>
      <c r="BD66" s="26"/>
      <c r="BE66" s="26"/>
      <c r="BF66" s="26"/>
      <c r="BG66" s="26"/>
      <c r="BH66" s="26"/>
      <c r="BI66" s="26"/>
      <c r="BJ66" s="26"/>
      <c r="BK66" s="26"/>
      <c r="BL66" s="26"/>
      <c r="BM66" s="26"/>
      <c r="BN66" s="26"/>
      <c r="BO66" s="26"/>
      <c r="BP66" s="26"/>
      <c r="BQ66" s="26"/>
      <c r="BR66" s="26">
        <v>194.6</v>
      </c>
      <c r="BS66" s="26"/>
      <c r="BT66" s="26"/>
      <c r="BU66" s="26"/>
      <c r="BV66" s="26"/>
      <c r="BW66" s="26">
        <v>11313</v>
      </c>
      <c r="BX66" s="26"/>
      <c r="BY66" s="26">
        <v>675</v>
      </c>
      <c r="BZ66" s="26"/>
      <c r="CA66" s="26"/>
      <c r="CB66" s="26">
        <v>1457</v>
      </c>
      <c r="CC66" s="26"/>
      <c r="CD66" s="26"/>
      <c r="CE66" s="26">
        <v>15</v>
      </c>
      <c r="CF66" s="26"/>
      <c r="CG66" s="26"/>
      <c r="CH66" s="26"/>
      <c r="CI66" s="26"/>
      <c r="CJ66" s="26"/>
      <c r="CK66" s="26"/>
      <c r="CL66" s="26">
        <v>2800</v>
      </c>
      <c r="CM66" s="26"/>
      <c r="CN66" s="26"/>
      <c r="CO66" s="26"/>
      <c r="CP66" s="26"/>
      <c r="CQ66" s="26"/>
      <c r="CR66" s="26"/>
      <c r="CS66" s="26"/>
      <c r="CT66" s="26"/>
      <c r="CU66" s="26"/>
      <c r="CV66" s="26">
        <v>74118.399999999994</v>
      </c>
      <c r="CW66" s="26"/>
      <c r="CX66" s="26">
        <v>2170</v>
      </c>
      <c r="CY66" s="26"/>
      <c r="CZ66" s="26"/>
      <c r="DA66" s="26"/>
      <c r="DB66" s="26">
        <v>836.5</v>
      </c>
      <c r="DC66" s="26"/>
      <c r="DD66" s="26"/>
      <c r="DE66" s="26">
        <v>41752.1</v>
      </c>
      <c r="DF66" s="26"/>
      <c r="DG66" s="26"/>
      <c r="DH66" s="26">
        <v>938</v>
      </c>
      <c r="DI66" s="26"/>
      <c r="DJ66" s="26">
        <v>18837409.5</v>
      </c>
      <c r="DK66" s="26">
        <v>3176.28</v>
      </c>
      <c r="DL66" s="26"/>
      <c r="DM66" s="26">
        <v>19744.599999999999</v>
      </c>
      <c r="DN66" s="26"/>
      <c r="DO66" s="26">
        <v>34998.699999999997</v>
      </c>
      <c r="DP66" s="26"/>
      <c r="DQ66" s="26">
        <v>16765.400000000001</v>
      </c>
      <c r="DR66" s="26"/>
      <c r="DS66" s="26"/>
      <c r="DT66" s="26"/>
      <c r="DU66" s="26"/>
      <c r="DV66" s="26">
        <v>703891.9</v>
      </c>
      <c r="DW66" s="26">
        <v>8291.27</v>
      </c>
      <c r="DX66" s="26"/>
      <c r="DY66" s="26"/>
      <c r="DZ66" s="26">
        <v>190</v>
      </c>
      <c r="EA66" s="26">
        <v>1040</v>
      </c>
      <c r="EB66" s="26"/>
      <c r="EC66" s="26"/>
      <c r="ED66" s="26"/>
      <c r="EE66" s="26"/>
      <c r="EF66" s="26"/>
      <c r="EG66" s="26">
        <v>955</v>
      </c>
      <c r="EH66" s="26">
        <v>225</v>
      </c>
      <c r="EI66" s="26"/>
      <c r="EJ66" s="26"/>
      <c r="EK66" s="26"/>
      <c r="EL66" s="26"/>
      <c r="EM66" s="26"/>
      <c r="EN66" s="26"/>
      <c r="EO66" s="26">
        <v>189000</v>
      </c>
      <c r="EP66" s="26"/>
      <c r="EQ66" s="26"/>
      <c r="ER66" s="26"/>
      <c r="ES66" s="26">
        <v>500</v>
      </c>
      <c r="ET66" s="26"/>
      <c r="EU66" s="26"/>
      <c r="EV66" s="26"/>
      <c r="EW66" s="26">
        <v>60</v>
      </c>
      <c r="EX66" s="26"/>
      <c r="EY66" s="26">
        <v>1575</v>
      </c>
      <c r="EZ66" s="26">
        <v>2400</v>
      </c>
      <c r="FA66" s="26"/>
      <c r="FB66" s="26"/>
      <c r="FC66" s="26"/>
      <c r="FD66" s="26"/>
      <c r="FE66" s="26"/>
      <c r="FF66" s="26"/>
      <c r="FG66" s="26"/>
      <c r="FH66" s="26"/>
      <c r="FI66" s="26">
        <v>9743.9</v>
      </c>
      <c r="FJ66" s="26">
        <v>11091.9</v>
      </c>
      <c r="FK66" s="26">
        <v>99722.6</v>
      </c>
      <c r="FL66" s="26"/>
      <c r="FM66" s="26"/>
      <c r="FN66" s="26">
        <v>20</v>
      </c>
      <c r="FO66" s="26"/>
      <c r="FP66" s="26"/>
      <c r="FQ66" s="26"/>
      <c r="FR66" s="26"/>
      <c r="FS66" s="26"/>
      <c r="FT66" s="26"/>
      <c r="FU66" s="26"/>
      <c r="FV66" s="26"/>
      <c r="FW66" s="26"/>
      <c r="FX66" s="26"/>
      <c r="FY66" s="26"/>
      <c r="FZ66" s="26"/>
      <c r="GA66" s="26">
        <v>205</v>
      </c>
      <c r="GB66" s="26"/>
      <c r="GC66" s="26"/>
      <c r="GD66" s="26"/>
      <c r="GE66" s="26"/>
      <c r="GF66" s="26"/>
      <c r="GG66" s="26"/>
      <c r="GH66" s="26"/>
      <c r="GI66" s="26"/>
      <c r="GJ66" s="26">
        <v>194.65</v>
      </c>
      <c r="GK66" s="26"/>
      <c r="GL66" s="26"/>
      <c r="GM66" s="26"/>
      <c r="GN66" s="26"/>
      <c r="GO66" s="26"/>
      <c r="GP66" s="26">
        <v>150</v>
      </c>
      <c r="GQ66" s="26"/>
      <c r="GR66" s="26">
        <v>14500</v>
      </c>
      <c r="GS66" s="26"/>
      <c r="GT66" s="26"/>
      <c r="GU66" s="26"/>
      <c r="GV66" s="26"/>
      <c r="GW66" s="26"/>
      <c r="GX66" s="26"/>
      <c r="GY66" s="26"/>
      <c r="GZ66" s="26"/>
      <c r="HA66" s="26"/>
      <c r="HB66" s="26">
        <v>0.3</v>
      </c>
      <c r="HC66" s="26"/>
      <c r="HD66" s="26"/>
      <c r="HE66" s="26"/>
      <c r="HF66" s="26">
        <v>290</v>
      </c>
      <c r="HG66" s="26"/>
      <c r="HH66" s="26"/>
      <c r="HI66" s="26"/>
      <c r="HJ66" s="26"/>
      <c r="HK66" s="26"/>
      <c r="HL66" s="26"/>
      <c r="HM66" s="26"/>
      <c r="HN66" s="26"/>
      <c r="HO66" s="26"/>
      <c r="HP66" s="26">
        <v>530</v>
      </c>
      <c r="HQ66" s="26"/>
      <c r="HR66" s="26"/>
      <c r="HS66" s="26"/>
      <c r="HT66" s="26"/>
      <c r="HU66" s="26"/>
      <c r="HV66" s="26"/>
      <c r="HW66" s="26"/>
      <c r="HX66" s="26"/>
      <c r="HY66" s="26"/>
      <c r="HZ66" s="26"/>
      <c r="IA66" s="26"/>
      <c r="IB66" s="26"/>
      <c r="IC66" s="26"/>
      <c r="ID66" s="26"/>
      <c r="IE66" s="26"/>
      <c r="IF66" s="26"/>
      <c r="IG66" s="26"/>
      <c r="IH66" s="26"/>
      <c r="II66" s="26">
        <v>315</v>
      </c>
      <c r="IJ66" s="26"/>
      <c r="IK66" s="26"/>
      <c r="IL66" s="26"/>
      <c r="IM66" s="26"/>
      <c r="IN66" s="26"/>
      <c r="IO66" s="26"/>
      <c r="IP66" s="26"/>
      <c r="IQ66" s="26"/>
      <c r="IR66" s="26"/>
      <c r="IS66" s="26"/>
      <c r="IT66" s="26"/>
      <c r="IU66" s="26"/>
      <c r="IV66" s="26"/>
      <c r="IW66" s="26"/>
      <c r="IX66" s="26"/>
      <c r="IY66" s="26"/>
      <c r="IZ66" s="26"/>
      <c r="JA66" s="26"/>
      <c r="JB66" s="26"/>
      <c r="JC66" s="26"/>
      <c r="JD66" s="26">
        <v>30442.6</v>
      </c>
      <c r="JE66" s="26"/>
      <c r="JF66" s="26"/>
      <c r="JG66" s="26"/>
      <c r="JH66" s="26"/>
      <c r="JI66" s="26"/>
      <c r="JJ66" s="26"/>
      <c r="JK66" s="26"/>
      <c r="JL66" s="26"/>
      <c r="JM66" s="26"/>
      <c r="JN66" s="26"/>
      <c r="JO66" s="26"/>
      <c r="JP66" s="26"/>
      <c r="JQ66" s="26"/>
      <c r="JR66" s="26"/>
      <c r="JS66" s="26"/>
      <c r="JT66" s="26"/>
      <c r="JU66" s="26"/>
      <c r="JV66" s="26"/>
      <c r="JW66" s="26"/>
      <c r="JX66" s="26"/>
      <c r="JY66" s="26"/>
      <c r="JZ66" s="26"/>
      <c r="KA66" s="26"/>
      <c r="KB66" s="26"/>
      <c r="KC66" s="26"/>
    </row>
    <row r="67" spans="1:289" ht="12.75" thickBot="1" x14ac:dyDescent="0.25">
      <c r="A67" s="57" t="s">
        <v>328</v>
      </c>
      <c r="B67" s="58"/>
      <c r="C67" s="25"/>
      <c r="D67" s="25"/>
      <c r="E67" s="25"/>
      <c r="F67" s="25">
        <v>10</v>
      </c>
      <c r="G67" s="25">
        <v>27192</v>
      </c>
      <c r="H67" s="25"/>
      <c r="I67" s="25">
        <v>3850.2</v>
      </c>
      <c r="J67" s="25"/>
      <c r="K67" s="25"/>
      <c r="L67" s="25"/>
      <c r="M67" s="25"/>
      <c r="N67" s="26">
        <v>2608.1999999999998</v>
      </c>
      <c r="O67" s="26">
        <v>7150</v>
      </c>
      <c r="P67" s="26">
        <v>109543.7</v>
      </c>
      <c r="Q67" s="26"/>
      <c r="R67" s="26"/>
      <c r="S67" s="26"/>
      <c r="T67" s="26"/>
      <c r="U67" s="26">
        <v>1500</v>
      </c>
      <c r="V67" s="25">
        <v>202408.4</v>
      </c>
      <c r="W67" s="25"/>
      <c r="X67" s="25"/>
      <c r="Y67" s="25"/>
      <c r="Z67" s="25">
        <v>8131.6</v>
      </c>
      <c r="AA67" s="25">
        <v>45188</v>
      </c>
      <c r="AB67" s="25"/>
      <c r="AC67" s="25"/>
      <c r="AD67" s="26"/>
      <c r="AE67" s="26"/>
      <c r="AF67" s="26"/>
      <c r="AG67" s="26"/>
      <c r="AH67" s="26">
        <v>2162.1999999999998</v>
      </c>
      <c r="AI67" s="26"/>
      <c r="AJ67" s="26">
        <v>307399.59999999998</v>
      </c>
      <c r="AK67" s="26">
        <v>10420</v>
      </c>
      <c r="AL67" s="26"/>
      <c r="AM67" s="26"/>
      <c r="AN67" s="26"/>
      <c r="AO67" s="26">
        <v>33919.5</v>
      </c>
      <c r="AP67" s="26">
        <v>247009.4</v>
      </c>
      <c r="AQ67" s="26"/>
      <c r="AR67" s="26">
        <v>3958</v>
      </c>
      <c r="AS67" s="26">
        <v>1632886.4</v>
      </c>
      <c r="AT67" s="26"/>
      <c r="AU67" s="26"/>
      <c r="AV67" s="26">
        <v>392710.23</v>
      </c>
      <c r="AW67" s="26">
        <v>2023</v>
      </c>
      <c r="AX67" s="26">
        <v>47869.2</v>
      </c>
      <c r="AY67" s="26"/>
      <c r="AZ67" s="26">
        <v>57693.4</v>
      </c>
      <c r="BA67" s="26"/>
      <c r="BB67" s="26">
        <v>3302534.6</v>
      </c>
      <c r="BC67" s="26"/>
      <c r="BD67" s="26"/>
      <c r="BE67" s="26">
        <v>1551690.76</v>
      </c>
      <c r="BF67" s="26"/>
      <c r="BG67" s="26"/>
      <c r="BH67" s="26"/>
      <c r="BI67" s="26"/>
      <c r="BJ67" s="26"/>
      <c r="BK67" s="26">
        <v>1832741.8</v>
      </c>
      <c r="BL67" s="26">
        <v>965368.4</v>
      </c>
      <c r="BM67" s="26"/>
      <c r="BN67" s="26">
        <v>1335997</v>
      </c>
      <c r="BO67" s="26">
        <v>1236871.8999999999</v>
      </c>
      <c r="BP67" s="26"/>
      <c r="BQ67" s="26"/>
      <c r="BR67" s="26"/>
      <c r="BS67" s="26"/>
      <c r="BT67" s="26"/>
      <c r="BU67" s="26">
        <v>1074044.8999999999</v>
      </c>
      <c r="BV67" s="26">
        <v>3794</v>
      </c>
      <c r="BW67" s="26">
        <v>5390340.2000000002</v>
      </c>
      <c r="BX67" s="26">
        <v>6803.3</v>
      </c>
      <c r="BY67" s="26">
        <v>13364.2</v>
      </c>
      <c r="BZ67" s="26">
        <v>2709272.9</v>
      </c>
      <c r="CA67" s="26">
        <v>368188.5</v>
      </c>
      <c r="CB67" s="26">
        <v>251610.25</v>
      </c>
      <c r="CC67" s="26">
        <v>4540</v>
      </c>
      <c r="CD67" s="26">
        <v>120000</v>
      </c>
      <c r="CE67" s="26"/>
      <c r="CF67" s="26"/>
      <c r="CG67" s="26"/>
      <c r="CH67" s="26">
        <v>2000</v>
      </c>
      <c r="CI67" s="26"/>
      <c r="CJ67" s="26"/>
      <c r="CK67" s="26"/>
      <c r="CL67" s="26">
        <v>6959.5</v>
      </c>
      <c r="CM67" s="26"/>
      <c r="CN67" s="26"/>
      <c r="CO67" s="26"/>
      <c r="CP67" s="26">
        <v>25400</v>
      </c>
      <c r="CQ67" s="26">
        <v>157138.20000000001</v>
      </c>
      <c r="CR67" s="26"/>
      <c r="CS67" s="26"/>
      <c r="CT67" s="26"/>
      <c r="CU67" s="26">
        <v>2350</v>
      </c>
      <c r="CV67" s="26">
        <v>1534830.9</v>
      </c>
      <c r="CW67" s="26"/>
      <c r="CX67" s="26">
        <v>176285.7</v>
      </c>
      <c r="CY67" s="26">
        <v>99800</v>
      </c>
      <c r="CZ67" s="26"/>
      <c r="DA67" s="26">
        <v>201500</v>
      </c>
      <c r="DB67" s="26">
        <v>91306.8</v>
      </c>
      <c r="DC67" s="26"/>
      <c r="DD67" s="26"/>
      <c r="DE67" s="26">
        <v>1419878.7</v>
      </c>
      <c r="DF67" s="26"/>
      <c r="DG67" s="26"/>
      <c r="DH67" s="26"/>
      <c r="DI67" s="26"/>
      <c r="DJ67" s="26">
        <v>51968128.200000003</v>
      </c>
      <c r="DK67" s="26"/>
      <c r="DL67" s="26"/>
      <c r="DM67" s="26"/>
      <c r="DN67" s="26"/>
      <c r="DO67" s="26"/>
      <c r="DP67" s="26">
        <v>1593779</v>
      </c>
      <c r="DQ67" s="26">
        <v>194844.2</v>
      </c>
      <c r="DR67" s="26"/>
      <c r="DS67" s="26"/>
      <c r="DT67" s="26"/>
      <c r="DU67" s="26"/>
      <c r="DV67" s="26">
        <v>37385585.100000001</v>
      </c>
      <c r="DW67" s="26">
        <v>13473017.310000001</v>
      </c>
      <c r="DX67" s="26"/>
      <c r="DY67" s="26">
        <v>152507.79999999999</v>
      </c>
      <c r="DZ67" s="26">
        <v>259966.4</v>
      </c>
      <c r="EA67" s="26"/>
      <c r="EB67" s="26">
        <v>290313.40000000002</v>
      </c>
      <c r="EC67" s="26">
        <v>3867799.6</v>
      </c>
      <c r="ED67" s="26"/>
      <c r="EE67" s="26"/>
      <c r="EF67" s="26"/>
      <c r="EG67" s="26"/>
      <c r="EH67" s="26"/>
      <c r="EI67" s="26"/>
      <c r="EJ67" s="26"/>
      <c r="EK67" s="26"/>
      <c r="EL67" s="26">
        <v>89270.2</v>
      </c>
      <c r="EM67" s="26">
        <v>70357.899999999994</v>
      </c>
      <c r="EN67" s="26"/>
      <c r="EO67" s="26"/>
      <c r="EP67" s="26"/>
      <c r="EQ67" s="26"/>
      <c r="ER67" s="26"/>
      <c r="ES67" s="26"/>
      <c r="ET67" s="26"/>
      <c r="EU67" s="26"/>
      <c r="EV67" s="26"/>
      <c r="EW67" s="26">
        <v>23830</v>
      </c>
      <c r="EX67" s="26"/>
      <c r="EY67" s="26">
        <v>263040.59999999998</v>
      </c>
      <c r="EZ67" s="26"/>
      <c r="FA67" s="26">
        <v>4260651.8</v>
      </c>
      <c r="FB67" s="26"/>
      <c r="FC67" s="26"/>
      <c r="FD67" s="26"/>
      <c r="FE67" s="26"/>
      <c r="FF67" s="26"/>
      <c r="FG67" s="26"/>
      <c r="FH67" s="26"/>
      <c r="FI67" s="26"/>
      <c r="FJ67" s="26"/>
      <c r="FK67" s="26">
        <v>14540</v>
      </c>
      <c r="FL67" s="26"/>
      <c r="FM67" s="26">
        <v>33508368.5</v>
      </c>
      <c r="FN67" s="26"/>
      <c r="FO67" s="26"/>
      <c r="FP67" s="26">
        <v>55510.1</v>
      </c>
      <c r="FQ67" s="26"/>
      <c r="FR67" s="26">
        <v>1080382.7</v>
      </c>
      <c r="FS67" s="26">
        <v>554008.80000000005</v>
      </c>
      <c r="FT67" s="26"/>
      <c r="FU67" s="26"/>
      <c r="FV67" s="26">
        <v>148592.70000000001</v>
      </c>
      <c r="FW67" s="26"/>
      <c r="FX67" s="26"/>
      <c r="FY67" s="26"/>
      <c r="FZ67" s="26"/>
      <c r="GA67" s="26">
        <v>3317385</v>
      </c>
      <c r="GB67" s="26"/>
      <c r="GC67" s="26"/>
      <c r="GD67" s="26">
        <f>6538.5+12117+104050+48409+4497.6</f>
        <v>175612.1</v>
      </c>
      <c r="GE67" s="26">
        <f>1083.78+204953.42</f>
        <v>206037.2</v>
      </c>
      <c r="GF67" s="26">
        <v>16900</v>
      </c>
      <c r="GG67" s="26">
        <v>1987786.1</v>
      </c>
      <c r="GH67" s="26"/>
      <c r="GI67" s="26">
        <v>20753.53</v>
      </c>
      <c r="GJ67" s="26"/>
      <c r="GK67" s="26">
        <v>6266</v>
      </c>
      <c r="GL67" s="26">
        <v>27054</v>
      </c>
      <c r="GM67" s="26">
        <v>105511.6</v>
      </c>
      <c r="GN67" s="26"/>
      <c r="GO67" s="26"/>
      <c r="GP67" s="26"/>
      <c r="GQ67" s="26">
        <v>48340</v>
      </c>
      <c r="GR67" s="26">
        <v>4858.5</v>
      </c>
      <c r="GS67" s="26"/>
      <c r="GT67" s="26">
        <v>24371.7</v>
      </c>
      <c r="GU67" s="26">
        <v>16747.900000000001</v>
      </c>
      <c r="GV67" s="26"/>
      <c r="GW67" s="26"/>
      <c r="GX67" s="26">
        <v>1754.2</v>
      </c>
      <c r="GY67" s="26">
        <v>3052801.5</v>
      </c>
      <c r="GZ67" s="26"/>
      <c r="HA67" s="26"/>
      <c r="HB67" s="26"/>
      <c r="HC67" s="26"/>
      <c r="HD67" s="26">
        <v>783812.1</v>
      </c>
      <c r="HE67" s="26">
        <v>2517.5</v>
      </c>
      <c r="HF67" s="26"/>
      <c r="HG67" s="26"/>
      <c r="HH67" s="26"/>
      <c r="HI67" s="26"/>
      <c r="HJ67" s="26"/>
      <c r="HK67" s="26"/>
      <c r="HL67" s="26">
        <v>39770</v>
      </c>
      <c r="HM67" s="26">
        <v>26179.89</v>
      </c>
      <c r="HN67" s="26"/>
      <c r="HO67" s="26"/>
      <c r="HP67" s="26">
        <v>11725</v>
      </c>
      <c r="HQ67" s="26"/>
      <c r="HR67" s="26">
        <v>63742.35</v>
      </c>
      <c r="HS67" s="26">
        <v>5340</v>
      </c>
      <c r="HT67" s="26">
        <v>8103.6</v>
      </c>
      <c r="HU67" s="26">
        <f>+HU65</f>
        <v>1389364.9</v>
      </c>
      <c r="HV67" s="26">
        <v>18951.8</v>
      </c>
      <c r="HW67" s="26"/>
      <c r="HX67" s="26"/>
      <c r="HY67" s="26"/>
      <c r="HZ67" s="26"/>
      <c r="IA67" s="26"/>
      <c r="IB67" s="26">
        <v>2328000.9</v>
      </c>
      <c r="IC67" s="26">
        <v>2500</v>
      </c>
      <c r="ID67" s="26"/>
      <c r="IE67" s="26"/>
      <c r="IF67" s="26"/>
      <c r="IG67" s="26">
        <v>242.5</v>
      </c>
      <c r="IH67" s="26">
        <f>+IH65</f>
        <v>38171.699999999997</v>
      </c>
      <c r="II67" s="26">
        <v>1232</v>
      </c>
      <c r="IJ67" s="26">
        <v>6000</v>
      </c>
      <c r="IK67" s="26"/>
      <c r="IL67" s="26"/>
      <c r="IM67" s="26"/>
      <c r="IN67" s="26"/>
      <c r="IO67" s="26"/>
      <c r="IP67" s="26">
        <v>6805</v>
      </c>
      <c r="IQ67" s="26">
        <v>1769432</v>
      </c>
      <c r="IR67" s="26"/>
      <c r="IS67" s="26">
        <v>1147008.8999999999</v>
      </c>
      <c r="IT67" s="26">
        <v>8770.74</v>
      </c>
      <c r="IU67" s="26">
        <v>242176.9</v>
      </c>
      <c r="IV67" s="26"/>
      <c r="IW67" s="26"/>
      <c r="IX67" s="26"/>
      <c r="IY67" s="26">
        <v>1190</v>
      </c>
      <c r="IZ67" s="26"/>
      <c r="JA67" s="26"/>
      <c r="JB67" s="26">
        <v>3150</v>
      </c>
      <c r="JC67" s="26">
        <v>47207.1</v>
      </c>
      <c r="JD67" s="26"/>
      <c r="JE67" s="26">
        <v>23299.5</v>
      </c>
      <c r="JF67" s="26"/>
      <c r="JG67" s="26"/>
      <c r="JH67" s="26"/>
      <c r="JI67" s="26"/>
      <c r="JJ67" s="26"/>
      <c r="JK67" s="26"/>
      <c r="JL67" s="26"/>
      <c r="JM67" s="26">
        <v>16240.8</v>
      </c>
      <c r="JN67" s="26">
        <v>5105.5</v>
      </c>
      <c r="JO67" s="26">
        <v>30613.4</v>
      </c>
      <c r="JP67" s="26">
        <v>6969.2</v>
      </c>
      <c r="JQ67" s="26">
        <v>124240.4</v>
      </c>
      <c r="JR67" s="26"/>
      <c r="JS67" s="26">
        <v>3000</v>
      </c>
      <c r="JT67" s="26">
        <v>2774.9</v>
      </c>
      <c r="JU67" s="26">
        <v>110001.1</v>
      </c>
      <c r="JV67" s="26"/>
      <c r="JW67" s="26">
        <v>629.70000000000005</v>
      </c>
      <c r="JX67" s="26">
        <v>12822</v>
      </c>
      <c r="JY67" s="26">
        <v>14705.8</v>
      </c>
      <c r="JZ67" s="26">
        <v>130191.3</v>
      </c>
      <c r="KA67" s="26">
        <v>18734000</v>
      </c>
      <c r="KB67" s="26"/>
      <c r="KC67" s="26">
        <v>97352.9</v>
      </c>
    </row>
    <row r="68" spans="1:289" ht="12" customHeight="1" thickBot="1" x14ac:dyDescent="0.25">
      <c r="A68" s="57" t="s">
        <v>329</v>
      </c>
      <c r="B68" s="58"/>
      <c r="C68" s="25"/>
      <c r="D68" s="25"/>
      <c r="E68" s="25"/>
      <c r="F68" s="25"/>
      <c r="G68" s="25"/>
      <c r="H68" s="25"/>
      <c r="I68" s="25"/>
      <c r="J68" s="25"/>
      <c r="K68" s="25"/>
      <c r="L68" s="25"/>
      <c r="M68" s="25">
        <v>27140</v>
      </c>
      <c r="N68" s="26"/>
      <c r="O68" s="26"/>
      <c r="P68" s="26"/>
      <c r="Q68" s="26"/>
      <c r="R68" s="26">
        <v>16040.9</v>
      </c>
      <c r="S68" s="26"/>
      <c r="T68" s="26"/>
      <c r="U68" s="26">
        <v>500</v>
      </c>
      <c r="V68" s="25"/>
      <c r="W68" s="25"/>
      <c r="X68" s="25">
        <v>2.5</v>
      </c>
      <c r="Y68" s="25"/>
      <c r="Z68" s="25"/>
      <c r="AA68" s="25"/>
      <c r="AB68" s="25"/>
      <c r="AC68" s="25"/>
      <c r="AD68" s="26"/>
      <c r="AE68" s="26"/>
      <c r="AF68" s="26"/>
      <c r="AG68" s="26"/>
      <c r="AH68" s="26"/>
      <c r="AI68" s="26"/>
      <c r="AJ68" s="26"/>
      <c r="AK68" s="26"/>
      <c r="AL68" s="26"/>
      <c r="AM68" s="26"/>
      <c r="AN68" s="26">
        <v>116000</v>
      </c>
      <c r="AO68" s="26"/>
      <c r="AP68" s="26"/>
      <c r="AQ68" s="26"/>
      <c r="AR68" s="26">
        <v>2000</v>
      </c>
      <c r="AS68" s="26">
        <v>5500</v>
      </c>
      <c r="AT68" s="26">
        <v>18860</v>
      </c>
      <c r="AU68" s="26"/>
      <c r="AV68" s="26">
        <v>3092747.48</v>
      </c>
      <c r="AW68" s="26">
        <v>250</v>
      </c>
      <c r="AX68" s="26"/>
      <c r="AY68" s="26"/>
      <c r="AZ68" s="26"/>
      <c r="BA68" s="26"/>
      <c r="BB68" s="26"/>
      <c r="BC68" s="26"/>
      <c r="BD68" s="26"/>
      <c r="BE68" s="26"/>
      <c r="BF68" s="26"/>
      <c r="BG68" s="26"/>
      <c r="BH68" s="26"/>
      <c r="BI68" s="26"/>
      <c r="BJ68" s="26"/>
      <c r="BK68" s="26"/>
      <c r="BL68" s="26"/>
      <c r="BM68" s="26"/>
      <c r="BN68" s="26">
        <v>5940</v>
      </c>
      <c r="BO68" s="26"/>
      <c r="BP68" s="26"/>
      <c r="BQ68" s="26"/>
      <c r="BR68" s="26"/>
      <c r="BS68" s="26"/>
      <c r="BT68" s="26"/>
      <c r="BU68" s="26"/>
      <c r="BV68" s="26"/>
      <c r="BW68" s="26">
        <v>40952</v>
      </c>
      <c r="BX68" s="26"/>
      <c r="BY68" s="26">
        <v>607.79999999999995</v>
      </c>
      <c r="BZ68" s="26"/>
      <c r="CA68" s="26"/>
      <c r="CB68" s="26">
        <v>440</v>
      </c>
      <c r="CC68" s="26"/>
      <c r="CD68" s="26"/>
      <c r="CE68" s="26">
        <v>6900</v>
      </c>
      <c r="CF68" s="26">
        <v>7008</v>
      </c>
      <c r="CG68" s="26"/>
      <c r="CH68" s="26"/>
      <c r="CI68" s="26"/>
      <c r="CJ68" s="26"/>
      <c r="CK68" s="26"/>
      <c r="CL68" s="26"/>
      <c r="CM68" s="26"/>
      <c r="CN68" s="26"/>
      <c r="CO68" s="26"/>
      <c r="CP68" s="26"/>
      <c r="CQ68" s="26"/>
      <c r="CR68" s="26"/>
      <c r="CS68" s="26"/>
      <c r="CT68" s="26"/>
      <c r="CU68" s="26">
        <v>0.5</v>
      </c>
      <c r="CV68" s="26">
        <v>597962</v>
      </c>
      <c r="CW68" s="26"/>
      <c r="CX68" s="26"/>
      <c r="CY68" s="26"/>
      <c r="CZ68" s="26"/>
      <c r="DA68" s="26"/>
      <c r="DB68" s="26">
        <v>800</v>
      </c>
      <c r="DC68" s="26"/>
      <c r="DD68" s="26"/>
      <c r="DE68" s="26"/>
      <c r="DF68" s="26">
        <v>2800</v>
      </c>
      <c r="DG68" s="26"/>
      <c r="DH68" s="26">
        <v>20250</v>
      </c>
      <c r="DI68" s="26"/>
      <c r="DJ68" s="26">
        <v>3065805</v>
      </c>
      <c r="DK68" s="26"/>
      <c r="DL68" s="26"/>
      <c r="DM68" s="26">
        <v>151800</v>
      </c>
      <c r="DN68" s="26"/>
      <c r="DO68" s="26"/>
      <c r="DP68" s="26"/>
      <c r="DQ68" s="26"/>
      <c r="DR68" s="26"/>
      <c r="DS68" s="26"/>
      <c r="DT68" s="26"/>
      <c r="DU68" s="26"/>
      <c r="DV68" s="26">
        <v>614650</v>
      </c>
      <c r="DW68" s="26"/>
      <c r="DX68" s="26"/>
      <c r="DY68" s="26"/>
      <c r="DZ68" s="26"/>
      <c r="EA68" s="26"/>
      <c r="EB68" s="26"/>
      <c r="EC68" s="26"/>
      <c r="ED68" s="26"/>
      <c r="EE68" s="26"/>
      <c r="EF68" s="26"/>
      <c r="EG68" s="26"/>
      <c r="EH68" s="26"/>
      <c r="EI68" s="26"/>
      <c r="EJ68" s="26"/>
      <c r="EK68" s="26"/>
      <c r="EL68" s="26">
        <v>37200</v>
      </c>
      <c r="EM68" s="26"/>
      <c r="EN68" s="26">
        <v>14000</v>
      </c>
      <c r="EO68" s="26">
        <v>141398.6</v>
      </c>
      <c r="EP68" s="26"/>
      <c r="EQ68" s="26"/>
      <c r="ER68" s="26"/>
      <c r="ES68" s="26">
        <v>8600</v>
      </c>
      <c r="ET68" s="26"/>
      <c r="EU68" s="26"/>
      <c r="EV68" s="26">
        <v>2900</v>
      </c>
      <c r="EW68" s="26">
        <v>550</v>
      </c>
      <c r="EX68" s="26"/>
      <c r="EY68" s="26">
        <v>11098</v>
      </c>
      <c r="EZ68" s="26">
        <v>4000</v>
      </c>
      <c r="FA68" s="26">
        <v>9017.4</v>
      </c>
      <c r="FB68" s="26"/>
      <c r="FC68" s="26"/>
      <c r="FD68" s="26"/>
      <c r="FE68" s="26"/>
      <c r="FF68" s="26">
        <v>1600</v>
      </c>
      <c r="FG68" s="26"/>
      <c r="FH68" s="26"/>
      <c r="FI68" s="26"/>
      <c r="FJ68" s="26"/>
      <c r="FK68" s="26">
        <v>31400</v>
      </c>
      <c r="FL68" s="26">
        <v>4124</v>
      </c>
      <c r="FM68" s="26">
        <v>118540</v>
      </c>
      <c r="FN68" s="26">
        <v>17000</v>
      </c>
      <c r="FO68" s="26"/>
      <c r="FP68" s="26">
        <v>694</v>
      </c>
      <c r="FQ68" s="26"/>
      <c r="FR68" s="26"/>
      <c r="FS68" s="26"/>
      <c r="FT68" s="26"/>
      <c r="FU68" s="26"/>
      <c r="FV68" s="26"/>
      <c r="FW68" s="26"/>
      <c r="FX68" s="26"/>
      <c r="FY68" s="26"/>
      <c r="FZ68" s="26"/>
      <c r="GA68" s="26"/>
      <c r="GB68" s="26"/>
      <c r="GC68" s="26"/>
      <c r="GD68" s="26"/>
      <c r="GE68" s="26"/>
      <c r="GF68" s="26">
        <v>500</v>
      </c>
      <c r="GG68" s="26"/>
      <c r="GH68" s="26"/>
      <c r="GI68" s="26"/>
      <c r="GJ68" s="26"/>
      <c r="GK68" s="26"/>
      <c r="GL68" s="26"/>
      <c r="GM68" s="26"/>
      <c r="GN68" s="26"/>
      <c r="GO68" s="26"/>
      <c r="GP68" s="26">
        <v>1600</v>
      </c>
      <c r="GQ68" s="26"/>
      <c r="GR68" s="26">
        <v>850</v>
      </c>
      <c r="GS68" s="26">
        <v>2236</v>
      </c>
      <c r="GT68" s="26">
        <v>200</v>
      </c>
      <c r="GU68" s="26"/>
      <c r="GV68" s="26">
        <v>2000</v>
      </c>
      <c r="GW68" s="26"/>
      <c r="GX68" s="26"/>
      <c r="GY68" s="26"/>
      <c r="GZ68" s="26"/>
      <c r="HA68" s="26"/>
      <c r="HB68" s="26">
        <v>2.5999999999999999E-2</v>
      </c>
      <c r="HC68" s="26"/>
      <c r="HD68" s="26"/>
      <c r="HE68" s="26"/>
      <c r="HF68" s="26">
        <v>1200</v>
      </c>
      <c r="HG68" s="26"/>
      <c r="HH68" s="26"/>
      <c r="HI68" s="26"/>
      <c r="HJ68" s="26"/>
      <c r="HK68" s="26"/>
      <c r="HL68" s="26">
        <v>500</v>
      </c>
      <c r="HM68" s="26"/>
      <c r="HN68" s="26"/>
      <c r="HO68" s="26"/>
      <c r="HP68" s="26">
        <v>2710</v>
      </c>
      <c r="HQ68" s="26">
        <v>987.7</v>
      </c>
      <c r="HR68" s="26"/>
      <c r="HS68" s="26"/>
      <c r="HT68" s="26"/>
      <c r="HU68" s="26"/>
      <c r="HV68" s="26"/>
      <c r="HW68" s="26"/>
      <c r="HX68" s="26"/>
      <c r="HY68" s="26"/>
      <c r="HZ68" s="26">
        <v>2500</v>
      </c>
      <c r="IA68" s="26"/>
      <c r="IB68" s="26"/>
      <c r="IC68" s="26">
        <v>5500</v>
      </c>
      <c r="ID68" s="26"/>
      <c r="IE68" s="26">
        <v>3700</v>
      </c>
      <c r="IF68" s="26"/>
      <c r="IG68" s="26"/>
      <c r="IH68" s="26"/>
      <c r="II68" s="26"/>
      <c r="IJ68" s="26">
        <v>500</v>
      </c>
      <c r="IK68" s="26"/>
      <c r="IL68" s="26">
        <v>10950</v>
      </c>
      <c r="IM68" s="26"/>
      <c r="IN68" s="26"/>
      <c r="IO68" s="26"/>
      <c r="IP68" s="26"/>
      <c r="IQ68" s="26"/>
      <c r="IR68" s="26"/>
      <c r="IS68" s="26"/>
      <c r="IT68" s="26"/>
      <c r="IU68" s="26"/>
      <c r="IV68" s="26"/>
      <c r="IW68" s="26"/>
      <c r="IX68" s="26"/>
      <c r="IY68" s="26"/>
      <c r="IZ68" s="26"/>
      <c r="JA68" s="26"/>
      <c r="JB68" s="26">
        <v>3952</v>
      </c>
      <c r="JC68" s="26"/>
      <c r="JD68" s="26"/>
      <c r="JE68" s="26"/>
      <c r="JF68" s="26"/>
      <c r="JG68" s="26">
        <v>600</v>
      </c>
      <c r="JH68" s="26"/>
      <c r="JI68" s="26"/>
      <c r="JJ68" s="26"/>
      <c r="JK68" s="26"/>
      <c r="JL68" s="26"/>
      <c r="JM68" s="26"/>
      <c r="JN68" s="26"/>
      <c r="JO68" s="26"/>
      <c r="JP68" s="26"/>
      <c r="JQ68" s="26">
        <v>1400.4</v>
      </c>
      <c r="JR68" s="26"/>
      <c r="JS68" s="26"/>
      <c r="JT68" s="26"/>
      <c r="JU68" s="26"/>
      <c r="JV68" s="26"/>
      <c r="JW68" s="26"/>
      <c r="JX68" s="26"/>
      <c r="JY68" s="26">
        <v>650</v>
      </c>
      <c r="JZ68" s="26"/>
      <c r="KA68" s="26">
        <v>229000</v>
      </c>
      <c r="KB68" s="26"/>
      <c r="KC68" s="26"/>
    </row>
    <row r="69" spans="1:289" ht="12.75" thickBot="1" x14ac:dyDescent="0.25">
      <c r="A69" s="69" t="s">
        <v>18</v>
      </c>
      <c r="B69" s="49" t="s">
        <v>25</v>
      </c>
      <c r="C69" s="25"/>
      <c r="D69" s="25"/>
      <c r="E69" s="25"/>
      <c r="F69" s="25"/>
      <c r="G69" s="25"/>
      <c r="H69" s="25"/>
      <c r="I69" s="25"/>
      <c r="J69" s="25"/>
      <c r="K69" s="25"/>
      <c r="L69" s="25"/>
      <c r="M69" s="25">
        <v>450</v>
      </c>
      <c r="N69" s="26"/>
      <c r="O69" s="26"/>
      <c r="P69" s="26"/>
      <c r="Q69" s="26"/>
      <c r="R69" s="26"/>
      <c r="S69" s="26"/>
      <c r="T69" s="26"/>
      <c r="U69" s="26">
        <v>1500</v>
      </c>
      <c r="V69" s="25"/>
      <c r="W69" s="25"/>
      <c r="X69" s="25"/>
      <c r="Y69" s="25"/>
      <c r="Z69" s="25"/>
      <c r="AA69" s="25"/>
      <c r="AB69" s="25">
        <v>1000</v>
      </c>
      <c r="AC69" s="25"/>
      <c r="AD69" s="26"/>
      <c r="AE69" s="26"/>
      <c r="AF69" s="26"/>
      <c r="AG69" s="26"/>
      <c r="AH69" s="26"/>
      <c r="AI69" s="26"/>
      <c r="AJ69" s="26"/>
      <c r="AK69" s="26"/>
      <c r="AL69" s="26"/>
      <c r="AM69" s="26"/>
      <c r="AN69" s="26"/>
      <c r="AO69" s="26"/>
      <c r="AP69" s="26"/>
      <c r="AQ69" s="26"/>
      <c r="AR69" s="26"/>
      <c r="AS69" s="26"/>
      <c r="AT69" s="26">
        <v>500</v>
      </c>
      <c r="AU69" s="26"/>
      <c r="AV69" s="26">
        <v>199423.85</v>
      </c>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v>8200</v>
      </c>
      <c r="BX69" s="26"/>
      <c r="BY69" s="26"/>
      <c r="BZ69" s="26"/>
      <c r="CA69" s="26"/>
      <c r="CB69" s="26"/>
      <c r="CC69" s="26"/>
      <c r="CD69" s="26"/>
      <c r="CE69" s="26"/>
      <c r="CF69" s="26"/>
      <c r="CG69" s="26"/>
      <c r="CH69" s="26"/>
      <c r="CI69" s="26"/>
      <c r="CJ69" s="26"/>
      <c r="CK69" s="26"/>
      <c r="CL69" s="26"/>
      <c r="CM69" s="26"/>
      <c r="CN69" s="26"/>
      <c r="CO69" s="26"/>
      <c r="CP69" s="26"/>
      <c r="CQ69" s="26"/>
      <c r="CR69" s="26"/>
      <c r="CS69" s="26">
        <v>40</v>
      </c>
      <c r="CT69" s="26"/>
      <c r="CU69" s="26"/>
      <c r="CV69" s="26"/>
      <c r="CW69" s="26"/>
      <c r="CX69" s="26"/>
      <c r="CY69" s="26"/>
      <c r="CZ69" s="26"/>
      <c r="DA69" s="26"/>
      <c r="DB69" s="26"/>
      <c r="DC69" s="26"/>
      <c r="DD69" s="26"/>
      <c r="DE69" s="26"/>
      <c r="DF69" s="26"/>
      <c r="DG69" s="26"/>
      <c r="DH69" s="26"/>
      <c r="DI69" s="26"/>
      <c r="DJ69" s="26">
        <v>268892.2</v>
      </c>
      <c r="DK69" s="26"/>
      <c r="DL69" s="26"/>
      <c r="DM69" s="26"/>
      <c r="DN69" s="26"/>
      <c r="DO69" s="26"/>
      <c r="DP69" s="26"/>
      <c r="DQ69" s="26">
        <v>72060.399999999994</v>
      </c>
      <c r="DR69" s="26"/>
      <c r="DS69" s="26"/>
      <c r="DT69" s="26"/>
      <c r="DU69" s="26"/>
      <c r="DV69" s="26">
        <v>8220</v>
      </c>
      <c r="DW69" s="26">
        <v>2510.48</v>
      </c>
      <c r="DX69" s="26">
        <v>200</v>
      </c>
      <c r="DY69" s="26"/>
      <c r="DZ69" s="26"/>
      <c r="EA69" s="26"/>
      <c r="EB69" s="26"/>
      <c r="EC69" s="26"/>
      <c r="ED69" s="26"/>
      <c r="EE69" s="26"/>
      <c r="EF69" s="26"/>
      <c r="EG69" s="26"/>
      <c r="EH69" s="26"/>
      <c r="EI69" s="26"/>
      <c r="EJ69" s="26"/>
      <c r="EK69" s="26"/>
      <c r="EL69" s="26"/>
      <c r="EM69" s="26"/>
      <c r="EN69" s="26"/>
      <c r="EO69" s="26">
        <v>44700</v>
      </c>
      <c r="EP69" s="26"/>
      <c r="EQ69" s="26"/>
      <c r="ER69" s="26"/>
      <c r="ES69" s="26"/>
      <c r="ET69" s="26"/>
      <c r="EU69" s="26"/>
      <c r="EV69" s="26"/>
      <c r="EW69" s="26"/>
      <c r="EX69" s="26"/>
      <c r="EY69" s="26">
        <v>3050</v>
      </c>
      <c r="EZ69" s="26"/>
      <c r="FA69" s="26"/>
      <c r="FB69" s="26"/>
      <c r="FC69" s="26">
        <v>10300</v>
      </c>
      <c r="FD69" s="26"/>
      <c r="FE69" s="26"/>
      <c r="FF69" s="26"/>
      <c r="FG69" s="26"/>
      <c r="FH69" s="26"/>
      <c r="FI69" s="26">
        <v>11390.1</v>
      </c>
      <c r="FJ69" s="26"/>
      <c r="FK69" s="26"/>
      <c r="FL69" s="26"/>
      <c r="FM69" s="26">
        <v>32000</v>
      </c>
      <c r="FN69" s="26"/>
      <c r="FO69" s="26"/>
      <c r="FP69" s="26"/>
      <c r="FQ69" s="26"/>
      <c r="FR69" s="26"/>
      <c r="FS69" s="26"/>
      <c r="FT69" s="26"/>
      <c r="FU69" s="26"/>
      <c r="FV69" s="26"/>
      <c r="FW69" s="26">
        <v>69369</v>
      </c>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v>600</v>
      </c>
      <c r="JM69" s="26"/>
      <c r="JN69" s="26"/>
      <c r="JO69" s="26"/>
      <c r="JP69" s="26"/>
      <c r="JQ69" s="26"/>
      <c r="JR69" s="26"/>
      <c r="JS69" s="26"/>
      <c r="JT69" s="26"/>
      <c r="JU69" s="26"/>
      <c r="JV69" s="26"/>
      <c r="JW69" s="26"/>
      <c r="JX69" s="26"/>
      <c r="JY69" s="26"/>
      <c r="JZ69" s="26"/>
      <c r="KA69" s="26"/>
      <c r="KB69" s="26"/>
      <c r="KC69" s="26"/>
    </row>
    <row r="70" spans="1:289" ht="12.75" thickBot="1" x14ac:dyDescent="0.25">
      <c r="A70" s="70"/>
      <c r="B70" s="49" t="s">
        <v>26</v>
      </c>
      <c r="C70" s="25"/>
      <c r="D70" s="25"/>
      <c r="E70" s="25"/>
      <c r="F70" s="25"/>
      <c r="G70" s="25"/>
      <c r="H70" s="25"/>
      <c r="I70" s="25"/>
      <c r="J70" s="25"/>
      <c r="K70" s="25"/>
      <c r="L70" s="25"/>
      <c r="M70" s="25"/>
      <c r="N70" s="26"/>
      <c r="O70" s="26"/>
      <c r="P70" s="26"/>
      <c r="Q70" s="26"/>
      <c r="R70" s="26"/>
      <c r="S70" s="26">
        <v>1834.5</v>
      </c>
      <c r="T70" s="26"/>
      <c r="U70" s="26"/>
      <c r="V70" s="25"/>
      <c r="W70" s="25"/>
      <c r="X70" s="25"/>
      <c r="Y70" s="25"/>
      <c r="Z70" s="25"/>
      <c r="AA70" s="25"/>
      <c r="AB70" s="25"/>
      <c r="AC70" s="25"/>
      <c r="AD70" s="26"/>
      <c r="AE70" s="26"/>
      <c r="AF70" s="26"/>
      <c r="AG70" s="26"/>
      <c r="AH70" s="26"/>
      <c r="AI70" s="26"/>
      <c r="AJ70" s="26"/>
      <c r="AK70" s="26"/>
      <c r="AL70" s="26"/>
      <c r="AM70" s="26"/>
      <c r="AN70" s="26"/>
      <c r="AO70" s="26"/>
      <c r="AP70" s="26"/>
      <c r="AQ70" s="26"/>
      <c r="AR70" s="26"/>
      <c r="AS70" s="26"/>
      <c r="AT70" s="26"/>
      <c r="AU70" s="26"/>
      <c r="AV70" s="26">
        <v>4241.8</v>
      </c>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v>100</v>
      </c>
      <c r="EX70" s="26"/>
      <c r="EY70" s="26"/>
      <c r="EZ70" s="26">
        <v>5346</v>
      </c>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26"/>
      <c r="JS70" s="26"/>
      <c r="JT70" s="26"/>
      <c r="JU70" s="26"/>
      <c r="JV70" s="26"/>
      <c r="JW70" s="26"/>
      <c r="JX70" s="26"/>
      <c r="JY70" s="26"/>
      <c r="JZ70" s="26"/>
      <c r="KA70" s="26"/>
      <c r="KB70" s="26"/>
      <c r="KC70" s="26"/>
    </row>
    <row r="71" spans="1:289" ht="12" customHeight="1" thickBot="1" x14ac:dyDescent="0.25">
      <c r="A71" s="69" t="s">
        <v>20</v>
      </c>
      <c r="B71" s="49" t="s">
        <v>25</v>
      </c>
      <c r="C71" s="25"/>
      <c r="D71" s="25"/>
      <c r="E71" s="25"/>
      <c r="F71" s="25"/>
      <c r="G71" s="25"/>
      <c r="H71" s="25"/>
      <c r="I71" s="25"/>
      <c r="J71" s="25"/>
      <c r="K71" s="25"/>
      <c r="L71" s="25"/>
      <c r="M71" s="25">
        <v>3000</v>
      </c>
      <c r="N71" s="26"/>
      <c r="O71" s="26"/>
      <c r="P71" s="26"/>
      <c r="Q71" s="26"/>
      <c r="R71" s="26"/>
      <c r="S71" s="26">
        <v>2750</v>
      </c>
      <c r="T71" s="26"/>
      <c r="U71" s="26"/>
      <c r="V71" s="25"/>
      <c r="W71" s="25"/>
      <c r="X71" s="25"/>
      <c r="Y71" s="25"/>
      <c r="Z71" s="25"/>
      <c r="AA71" s="25"/>
      <c r="AB71" s="25"/>
      <c r="AC71" s="25"/>
      <c r="AD71" s="26"/>
      <c r="AE71" s="26"/>
      <c r="AF71" s="26"/>
      <c r="AG71" s="26"/>
      <c r="AH71" s="26"/>
      <c r="AI71" s="26"/>
      <c r="AJ71" s="26"/>
      <c r="AK71" s="26"/>
      <c r="AL71" s="26"/>
      <c r="AM71" s="26"/>
      <c r="AN71" s="26"/>
      <c r="AO71" s="26"/>
      <c r="AP71" s="26"/>
      <c r="AQ71" s="26"/>
      <c r="AR71" s="26"/>
      <c r="AS71" s="26"/>
      <c r="AT71" s="26"/>
      <c r="AU71" s="26"/>
      <c r="AV71" s="26">
        <v>54283.83</v>
      </c>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v>5000</v>
      </c>
      <c r="CT71" s="26"/>
      <c r="CU71" s="26"/>
      <c r="CV71" s="26"/>
      <c r="CW71" s="26"/>
      <c r="CX71" s="26"/>
      <c r="CY71" s="26"/>
      <c r="CZ71" s="26"/>
      <c r="DA71" s="26"/>
      <c r="DB71" s="26"/>
      <c r="DC71" s="26"/>
      <c r="DD71" s="26"/>
      <c r="DE71" s="26"/>
      <c r="DF71" s="26"/>
      <c r="DG71" s="26"/>
      <c r="DH71" s="26"/>
      <c r="DI71" s="26"/>
      <c r="DJ71" s="26">
        <v>365577</v>
      </c>
      <c r="DK71" s="26">
        <v>600</v>
      </c>
      <c r="DL71" s="26"/>
      <c r="DM71" s="26"/>
      <c r="DN71" s="26"/>
      <c r="DO71" s="26">
        <v>300</v>
      </c>
      <c r="DP71" s="26"/>
      <c r="DQ71" s="26"/>
      <c r="DR71" s="26"/>
      <c r="DS71" s="26"/>
      <c r="DT71" s="26"/>
      <c r="DU71" s="26"/>
      <c r="DV71" s="26">
        <v>6600</v>
      </c>
      <c r="DW71" s="26"/>
      <c r="DX71" s="26"/>
      <c r="DY71" s="26"/>
      <c r="DZ71" s="26"/>
      <c r="EA71" s="26"/>
      <c r="EB71" s="26"/>
      <c r="EC71" s="26"/>
      <c r="ED71" s="26"/>
      <c r="EE71" s="26"/>
      <c r="EF71" s="26"/>
      <c r="EG71" s="26">
        <v>3282.9</v>
      </c>
      <c r="EH71" s="26"/>
      <c r="EI71" s="26"/>
      <c r="EJ71" s="26"/>
      <c r="EK71" s="26"/>
      <c r="EL71" s="26"/>
      <c r="EM71" s="26"/>
      <c r="EN71" s="26"/>
      <c r="EO71" s="26"/>
      <c r="EP71" s="26"/>
      <c r="EQ71" s="26"/>
      <c r="ER71" s="26"/>
      <c r="ES71" s="26"/>
      <c r="ET71" s="26"/>
      <c r="EU71" s="26"/>
      <c r="EV71" s="26"/>
      <c r="EW71" s="26"/>
      <c r="EX71" s="26"/>
      <c r="EY71" s="26">
        <v>1000</v>
      </c>
      <c r="EZ71" s="26"/>
      <c r="FA71" s="26"/>
      <c r="FB71" s="26"/>
      <c r="FC71" s="26">
        <v>4327.2</v>
      </c>
      <c r="FD71" s="26"/>
      <c r="FE71" s="26"/>
      <c r="FF71" s="26"/>
      <c r="FG71" s="26"/>
      <c r="FH71" s="26"/>
      <c r="FI71" s="26">
        <v>17500</v>
      </c>
      <c r="FJ71" s="26"/>
      <c r="FK71" s="26">
        <v>1000</v>
      </c>
      <c r="FL71" s="26"/>
      <c r="FM71" s="26"/>
      <c r="FN71" s="26">
        <v>2500</v>
      </c>
      <c r="FO71" s="26"/>
      <c r="FP71" s="26">
        <v>8976</v>
      </c>
      <c r="FQ71" s="26"/>
      <c r="FR71" s="26"/>
      <c r="FS71" s="26"/>
      <c r="FT71" s="26"/>
      <c r="FU71" s="26">
        <v>178470.39999999999</v>
      </c>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c r="IU71" s="26"/>
      <c r="IV71" s="26"/>
      <c r="IW71" s="26"/>
      <c r="IX71" s="26"/>
      <c r="IY71" s="26"/>
      <c r="IZ71" s="26"/>
      <c r="JA71" s="26"/>
      <c r="JB71" s="26"/>
      <c r="JC71" s="26"/>
      <c r="JD71" s="26"/>
      <c r="JE71" s="26"/>
      <c r="JF71" s="26"/>
      <c r="JG71" s="26"/>
      <c r="JH71" s="26"/>
      <c r="JI71" s="26"/>
      <c r="JJ71" s="26"/>
      <c r="JK71" s="26"/>
      <c r="JL71" s="26"/>
      <c r="JM71" s="26"/>
      <c r="JN71" s="26"/>
      <c r="JO71" s="26"/>
      <c r="JP71" s="26"/>
      <c r="JQ71" s="26"/>
      <c r="JR71" s="26"/>
      <c r="JS71" s="26"/>
      <c r="JT71" s="26"/>
      <c r="JU71" s="26"/>
      <c r="JV71" s="26"/>
      <c r="JW71" s="26"/>
      <c r="JX71" s="26"/>
      <c r="JY71" s="26"/>
      <c r="JZ71" s="26"/>
      <c r="KA71" s="26"/>
      <c r="KB71" s="26"/>
      <c r="KC71" s="26"/>
    </row>
    <row r="72" spans="1:289" ht="12.75" thickBot="1" x14ac:dyDescent="0.25">
      <c r="A72" s="70"/>
      <c r="B72" s="49" t="s">
        <v>26</v>
      </c>
      <c r="C72" s="25"/>
      <c r="D72" s="25"/>
      <c r="E72" s="25"/>
      <c r="F72" s="25"/>
      <c r="G72" s="25"/>
      <c r="H72" s="25"/>
      <c r="I72" s="25"/>
      <c r="J72" s="25"/>
      <c r="K72" s="25"/>
      <c r="L72" s="25"/>
      <c r="M72" s="25"/>
      <c r="N72" s="26"/>
      <c r="O72" s="26"/>
      <c r="P72" s="26"/>
      <c r="Q72" s="26"/>
      <c r="R72" s="26"/>
      <c r="S72" s="26">
        <v>6647.88</v>
      </c>
      <c r="T72" s="26"/>
      <c r="U72" s="26"/>
      <c r="V72" s="25"/>
      <c r="W72" s="25"/>
      <c r="X72" s="25"/>
      <c r="Y72" s="25"/>
      <c r="Z72" s="25"/>
      <c r="AA72" s="25"/>
      <c r="AB72" s="25"/>
      <c r="AC72" s="25"/>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v>1378.3</v>
      </c>
      <c r="DP72" s="26"/>
      <c r="DQ72" s="26"/>
      <c r="DR72" s="26"/>
      <c r="DS72" s="26"/>
      <c r="DT72" s="26"/>
      <c r="DU72" s="26"/>
      <c r="DV72" s="26">
        <v>1160.5999999999999</v>
      </c>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v>1072.7</v>
      </c>
      <c r="FJ72" s="26"/>
      <c r="FK72" s="26"/>
      <c r="FL72" s="26"/>
      <c r="FM72" s="26"/>
      <c r="FN72" s="26"/>
      <c r="FO72" s="26"/>
      <c r="FP72" s="26"/>
      <c r="FQ72" s="26"/>
      <c r="FR72" s="26">
        <v>1500</v>
      </c>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c r="IT72" s="26"/>
      <c r="IU72" s="26"/>
      <c r="IV72" s="26"/>
      <c r="IW72" s="26"/>
      <c r="IX72" s="26"/>
      <c r="IY72" s="26"/>
      <c r="IZ72" s="26"/>
      <c r="JA72" s="26"/>
      <c r="JB72" s="26"/>
      <c r="JC72" s="26"/>
      <c r="JD72" s="26"/>
      <c r="JE72" s="26"/>
      <c r="JF72" s="26"/>
      <c r="JG72" s="26"/>
      <c r="JH72" s="26"/>
      <c r="JI72" s="26"/>
      <c r="JJ72" s="26"/>
      <c r="JK72" s="26"/>
      <c r="JL72" s="26"/>
      <c r="JM72" s="26"/>
      <c r="JN72" s="26"/>
      <c r="JO72" s="26"/>
      <c r="JP72" s="26"/>
      <c r="JQ72" s="26"/>
      <c r="JR72" s="26"/>
      <c r="JS72" s="26"/>
      <c r="JT72" s="26"/>
      <c r="JU72" s="26"/>
      <c r="JV72" s="26"/>
      <c r="JW72" s="26"/>
      <c r="JX72" s="26"/>
      <c r="JY72" s="26"/>
      <c r="JZ72" s="26"/>
      <c r="KA72" s="26"/>
      <c r="KB72" s="26"/>
      <c r="KC72" s="26"/>
    </row>
    <row r="73" spans="1:289" ht="12.75" thickBot="1" x14ac:dyDescent="0.25">
      <c r="A73" s="69" t="s">
        <v>19</v>
      </c>
      <c r="B73" s="49" t="s">
        <v>25</v>
      </c>
      <c r="C73" s="25"/>
      <c r="D73" s="25"/>
      <c r="E73" s="25"/>
      <c r="F73" s="25"/>
      <c r="G73" s="25"/>
      <c r="H73" s="25"/>
      <c r="I73" s="25"/>
      <c r="J73" s="25"/>
      <c r="K73" s="25"/>
      <c r="L73" s="25"/>
      <c r="M73" s="25">
        <v>6900</v>
      </c>
      <c r="N73" s="26"/>
      <c r="O73" s="26"/>
      <c r="P73" s="26"/>
      <c r="Q73" s="26"/>
      <c r="R73" s="26"/>
      <c r="S73" s="26"/>
      <c r="T73" s="26"/>
      <c r="U73" s="26">
        <v>600</v>
      </c>
      <c r="V73" s="25"/>
      <c r="W73" s="25"/>
      <c r="X73" s="25"/>
      <c r="Y73" s="25"/>
      <c r="Z73" s="25"/>
      <c r="AA73" s="25"/>
      <c r="AB73" s="25"/>
      <c r="AC73" s="25"/>
      <c r="AD73" s="26"/>
      <c r="AE73" s="26"/>
      <c r="AF73" s="26"/>
      <c r="AG73" s="26"/>
      <c r="AH73" s="26"/>
      <c r="AI73" s="26"/>
      <c r="AJ73" s="26"/>
      <c r="AK73" s="26"/>
      <c r="AL73" s="26">
        <v>33105.800000000003</v>
      </c>
      <c r="AM73" s="26"/>
      <c r="AN73" s="26"/>
      <c r="AO73" s="26"/>
      <c r="AP73" s="26"/>
      <c r="AQ73" s="26"/>
      <c r="AR73" s="26"/>
      <c r="AS73" s="26"/>
      <c r="AT73" s="26">
        <v>430</v>
      </c>
      <c r="AU73" s="26"/>
      <c r="AV73" s="26">
        <v>9458</v>
      </c>
      <c r="AW73" s="26"/>
      <c r="AX73" s="26"/>
      <c r="AY73" s="26"/>
      <c r="AZ73" s="26"/>
      <c r="BA73" s="26"/>
      <c r="BB73" s="26"/>
      <c r="BC73" s="26"/>
      <c r="BD73" s="26"/>
      <c r="BE73" s="26"/>
      <c r="BF73" s="26"/>
      <c r="BG73" s="26">
        <v>500</v>
      </c>
      <c r="BH73" s="26"/>
      <c r="BI73" s="26"/>
      <c r="BJ73" s="26"/>
      <c r="BK73" s="26"/>
      <c r="BL73" s="26"/>
      <c r="BM73" s="26"/>
      <c r="BN73" s="26"/>
      <c r="BO73" s="26"/>
      <c r="BP73" s="26"/>
      <c r="BQ73" s="26"/>
      <c r="BR73" s="26"/>
      <c r="BS73" s="26">
        <v>5890</v>
      </c>
      <c r="BT73" s="26"/>
      <c r="BU73" s="26"/>
      <c r="BV73" s="26"/>
      <c r="BW73" s="26">
        <v>1150</v>
      </c>
      <c r="BX73" s="26"/>
      <c r="BY73" s="26"/>
      <c r="BZ73" s="26"/>
      <c r="CA73" s="26"/>
      <c r="CB73" s="26"/>
      <c r="CC73" s="26"/>
      <c r="CD73" s="26"/>
      <c r="CE73" s="26"/>
      <c r="CF73" s="26"/>
      <c r="CG73" s="26"/>
      <c r="CH73" s="26">
        <v>4833.3999999999996</v>
      </c>
      <c r="CI73" s="26"/>
      <c r="CJ73" s="26"/>
      <c r="CK73" s="26"/>
      <c r="CL73" s="26">
        <v>8000</v>
      </c>
      <c r="CM73" s="26"/>
      <c r="CN73" s="26"/>
      <c r="CO73" s="26"/>
      <c r="CP73" s="26"/>
      <c r="CQ73" s="26"/>
      <c r="CR73" s="26"/>
      <c r="CS73" s="26">
        <v>23151.1</v>
      </c>
      <c r="CT73" s="26"/>
      <c r="CU73" s="26"/>
      <c r="CV73" s="26"/>
      <c r="CW73" s="26"/>
      <c r="CX73" s="26"/>
      <c r="CY73" s="26"/>
      <c r="CZ73" s="26"/>
      <c r="DA73" s="26"/>
      <c r="DB73" s="26"/>
      <c r="DC73" s="26"/>
      <c r="DD73" s="26"/>
      <c r="DE73" s="26"/>
      <c r="DF73" s="26"/>
      <c r="DG73" s="26"/>
      <c r="DH73" s="26"/>
      <c r="DI73" s="26"/>
      <c r="DJ73" s="26">
        <v>289243.59999999998</v>
      </c>
      <c r="DK73" s="26"/>
      <c r="DL73" s="26"/>
      <c r="DM73" s="26"/>
      <c r="DN73" s="26"/>
      <c r="DO73" s="26"/>
      <c r="DP73" s="26"/>
      <c r="DQ73" s="26"/>
      <c r="DR73" s="26"/>
      <c r="DS73" s="26"/>
      <c r="DT73" s="26"/>
      <c r="DU73" s="26"/>
      <c r="DV73" s="26">
        <v>22644</v>
      </c>
      <c r="DW73" s="26"/>
      <c r="DX73" s="26"/>
      <c r="DY73" s="26"/>
      <c r="DZ73" s="26"/>
      <c r="EA73" s="26"/>
      <c r="EB73" s="26"/>
      <c r="EC73" s="26"/>
      <c r="ED73" s="26">
        <v>200</v>
      </c>
      <c r="EE73" s="26"/>
      <c r="EF73" s="26"/>
      <c r="EG73" s="26">
        <v>5000</v>
      </c>
      <c r="EH73" s="26"/>
      <c r="EI73" s="26"/>
      <c r="EJ73" s="26"/>
      <c r="EK73" s="26"/>
      <c r="EL73" s="26"/>
      <c r="EM73" s="26"/>
      <c r="EN73" s="26"/>
      <c r="EO73" s="26"/>
      <c r="EP73" s="26"/>
      <c r="EQ73" s="26"/>
      <c r="ER73" s="26"/>
      <c r="ES73" s="26"/>
      <c r="ET73" s="26"/>
      <c r="EU73" s="26"/>
      <c r="EV73" s="26"/>
      <c r="EW73" s="26"/>
      <c r="EX73" s="26"/>
      <c r="EY73" s="26"/>
      <c r="EZ73" s="26"/>
      <c r="FA73" s="26"/>
      <c r="FB73" s="26"/>
      <c r="FC73" s="26">
        <v>14298.3</v>
      </c>
      <c r="FD73" s="26">
        <v>1240</v>
      </c>
      <c r="FE73" s="26"/>
      <c r="FF73" s="26"/>
      <c r="FG73" s="26"/>
      <c r="FH73" s="26"/>
      <c r="FI73" s="26">
        <v>275</v>
      </c>
      <c r="FJ73" s="26"/>
      <c r="FK73" s="26"/>
      <c r="FL73" s="26">
        <v>3000</v>
      </c>
      <c r="FM73" s="26"/>
      <c r="FN73" s="26"/>
      <c r="FO73" s="26"/>
      <c r="FP73" s="26">
        <v>500</v>
      </c>
      <c r="FQ73" s="26">
        <v>100</v>
      </c>
      <c r="FR73" s="26"/>
      <c r="FS73" s="26"/>
      <c r="FT73" s="26">
        <v>625</v>
      </c>
      <c r="FU73" s="26"/>
      <c r="FV73" s="26"/>
      <c r="FW73" s="26">
        <v>14351</v>
      </c>
      <c r="FX73" s="26"/>
      <c r="FY73" s="26">
        <v>2285</v>
      </c>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v>3500</v>
      </c>
      <c r="HG73" s="26"/>
      <c r="HH73" s="26"/>
      <c r="HI73" s="26"/>
      <c r="HJ73" s="26"/>
      <c r="HK73" s="26"/>
      <c r="HL73" s="26"/>
      <c r="HM73" s="26"/>
      <c r="HN73" s="26"/>
      <c r="HO73" s="26"/>
      <c r="HP73" s="26"/>
      <c r="HQ73" s="26"/>
      <c r="HR73" s="26"/>
      <c r="HS73" s="26">
        <v>150</v>
      </c>
      <c r="HT73" s="26"/>
      <c r="HU73" s="26"/>
      <c r="HV73" s="26"/>
      <c r="HW73" s="26"/>
      <c r="HX73" s="26"/>
      <c r="HY73" s="26"/>
      <c r="HZ73" s="26"/>
      <c r="IA73" s="26"/>
      <c r="IB73" s="26"/>
      <c r="IC73" s="26"/>
      <c r="ID73" s="26"/>
      <c r="IE73" s="26">
        <v>800</v>
      </c>
      <c r="IF73" s="26"/>
      <c r="IG73" s="26"/>
      <c r="IH73" s="26"/>
      <c r="II73" s="26"/>
      <c r="IJ73" s="26"/>
      <c r="IK73" s="26"/>
      <c r="IL73" s="26"/>
      <c r="IM73" s="26"/>
      <c r="IN73" s="26"/>
      <c r="IO73" s="26"/>
      <c r="IP73" s="26"/>
      <c r="IQ73" s="26"/>
      <c r="IR73" s="26"/>
      <c r="IS73" s="26"/>
      <c r="IT73" s="26"/>
      <c r="IU73" s="26"/>
      <c r="IV73" s="26">
        <v>20000</v>
      </c>
      <c r="IW73" s="26"/>
      <c r="IX73" s="26"/>
      <c r="IY73" s="26"/>
      <c r="IZ73" s="26"/>
      <c r="JA73" s="26"/>
      <c r="JB73" s="26"/>
      <c r="JC73" s="26"/>
      <c r="JD73" s="26"/>
      <c r="JE73" s="26"/>
      <c r="JF73" s="26"/>
      <c r="JG73" s="26"/>
      <c r="JH73" s="26"/>
      <c r="JI73" s="26"/>
      <c r="JJ73" s="26"/>
      <c r="JK73" s="26"/>
      <c r="JL73" s="26"/>
      <c r="JM73" s="26"/>
      <c r="JN73" s="26"/>
      <c r="JO73" s="26"/>
      <c r="JP73" s="26"/>
      <c r="JQ73" s="26"/>
      <c r="JR73" s="26"/>
      <c r="JS73" s="26"/>
      <c r="JT73" s="26"/>
      <c r="JU73" s="26"/>
      <c r="JV73" s="26"/>
      <c r="JW73" s="26"/>
      <c r="JX73" s="26"/>
      <c r="JY73" s="26"/>
      <c r="JZ73" s="26"/>
      <c r="KA73" s="26"/>
      <c r="KB73" s="26"/>
      <c r="KC73" s="26"/>
    </row>
    <row r="74" spans="1:289" ht="12.75" thickBot="1" x14ac:dyDescent="0.25">
      <c r="A74" s="70"/>
      <c r="B74" s="49" t="s">
        <v>26</v>
      </c>
      <c r="C74" s="25"/>
      <c r="D74" s="25"/>
      <c r="E74" s="25"/>
      <c r="F74" s="25"/>
      <c r="G74" s="25"/>
      <c r="H74" s="25"/>
      <c r="I74" s="25"/>
      <c r="J74" s="25"/>
      <c r="K74" s="25"/>
      <c r="L74" s="25"/>
      <c r="M74" s="25">
        <v>16940</v>
      </c>
      <c r="N74" s="26"/>
      <c r="O74" s="26"/>
      <c r="P74" s="26"/>
      <c r="Q74" s="26"/>
      <c r="R74" s="26"/>
      <c r="S74" s="26">
        <v>3613.5</v>
      </c>
      <c r="T74" s="26"/>
      <c r="U74" s="26"/>
      <c r="V74" s="25"/>
      <c r="W74" s="25"/>
      <c r="X74" s="25"/>
      <c r="Y74" s="25"/>
      <c r="Z74" s="25"/>
      <c r="AA74" s="25"/>
      <c r="AB74" s="25"/>
      <c r="AC74" s="25"/>
      <c r="AD74" s="26"/>
      <c r="AE74" s="26"/>
      <c r="AF74" s="26"/>
      <c r="AG74" s="26"/>
      <c r="AH74" s="26"/>
      <c r="AI74" s="26"/>
      <c r="AJ74" s="26"/>
      <c r="AK74" s="26"/>
      <c r="AL74" s="26"/>
      <c r="AM74" s="26"/>
      <c r="AN74" s="26"/>
      <c r="AO74" s="26"/>
      <c r="AP74" s="26"/>
      <c r="AQ74" s="26"/>
      <c r="AR74" s="26"/>
      <c r="AS74" s="26"/>
      <c r="AT74" s="26"/>
      <c r="AU74" s="26"/>
      <c r="AV74" s="26">
        <v>555.41</v>
      </c>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v>2368</v>
      </c>
      <c r="DG74" s="26"/>
      <c r="DH74" s="26"/>
      <c r="DI74" s="26"/>
      <c r="DJ74" s="26">
        <v>58499.4</v>
      </c>
      <c r="DK74" s="26"/>
      <c r="DL74" s="26"/>
      <c r="DM74" s="26"/>
      <c r="DN74" s="26"/>
      <c r="DO74" s="26">
        <v>3574.5</v>
      </c>
      <c r="DP74" s="26"/>
      <c r="DQ74" s="26"/>
      <c r="DR74" s="26"/>
      <c r="DS74" s="26"/>
      <c r="DT74" s="26"/>
      <c r="DU74" s="26"/>
      <c r="DV74" s="26">
        <v>29736.47</v>
      </c>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v>210</v>
      </c>
      <c r="EU74" s="26"/>
      <c r="EV74" s="26"/>
      <c r="EW74" s="26">
        <v>500</v>
      </c>
      <c r="EX74" s="26"/>
      <c r="EY74" s="26"/>
      <c r="EZ74" s="26">
        <v>16030</v>
      </c>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v>970</v>
      </c>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v>490.2</v>
      </c>
      <c r="IO74" s="26"/>
      <c r="IP74" s="26"/>
      <c r="IQ74" s="26"/>
      <c r="IR74" s="26"/>
      <c r="IS74" s="26"/>
      <c r="IT74" s="26"/>
      <c r="IU74" s="26"/>
      <c r="IV74" s="26"/>
      <c r="IW74" s="26"/>
      <c r="IX74" s="26"/>
      <c r="IY74" s="26"/>
      <c r="IZ74" s="26"/>
      <c r="JA74" s="26"/>
      <c r="JB74" s="26"/>
      <c r="JC74" s="26"/>
      <c r="JD74" s="26"/>
      <c r="JE74" s="26"/>
      <c r="JF74" s="26"/>
      <c r="JG74" s="26"/>
      <c r="JH74" s="26"/>
      <c r="JI74" s="26"/>
      <c r="JJ74" s="26"/>
      <c r="JK74" s="26"/>
      <c r="JL74" s="26"/>
      <c r="JM74" s="26"/>
      <c r="JN74" s="26"/>
      <c r="JO74" s="26"/>
      <c r="JP74" s="26"/>
      <c r="JQ74" s="26"/>
      <c r="JR74" s="26"/>
      <c r="JS74" s="26"/>
      <c r="JT74" s="26"/>
      <c r="JU74" s="26"/>
      <c r="JV74" s="26"/>
      <c r="JW74" s="26"/>
      <c r="JX74" s="26"/>
      <c r="JY74" s="26"/>
      <c r="JZ74" s="26"/>
      <c r="KA74" s="26"/>
      <c r="KB74" s="26"/>
      <c r="KC74" s="26"/>
    </row>
    <row r="75" spans="1:289" ht="24.75" thickBot="1" x14ac:dyDescent="0.25">
      <c r="A75" s="51" t="s">
        <v>330</v>
      </c>
      <c r="B75" s="49"/>
      <c r="C75" s="25"/>
      <c r="D75" s="25"/>
      <c r="E75" s="25"/>
      <c r="F75" s="25"/>
      <c r="G75" s="25"/>
      <c r="H75" s="25"/>
      <c r="I75" s="25"/>
      <c r="J75" s="25"/>
      <c r="K75" s="25"/>
      <c r="L75" s="25"/>
      <c r="M75" s="25"/>
      <c r="N75" s="26"/>
      <c r="O75" s="26"/>
      <c r="P75" s="26"/>
      <c r="Q75" s="26"/>
      <c r="R75" s="26"/>
      <c r="S75" s="26"/>
      <c r="T75" s="26"/>
      <c r="U75" s="26"/>
      <c r="V75" s="25"/>
      <c r="W75" s="25"/>
      <c r="X75" s="25"/>
      <c r="Y75" s="25"/>
      <c r="Z75" s="25"/>
      <c r="AA75" s="25"/>
      <c r="AB75" s="25"/>
      <c r="AC75" s="25"/>
      <c r="AD75" s="26"/>
      <c r="AE75" s="26"/>
      <c r="AF75" s="26"/>
      <c r="AG75" s="26"/>
      <c r="AH75" s="26"/>
      <c r="AI75" s="26"/>
      <c r="AJ75" s="26"/>
      <c r="AK75" s="26"/>
      <c r="AL75" s="26"/>
      <c r="AM75" s="26"/>
      <c r="AN75" s="26"/>
      <c r="AO75" s="26"/>
      <c r="AP75" s="26"/>
      <c r="AQ75" s="26"/>
      <c r="AR75" s="26">
        <v>551.70000000000005</v>
      </c>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v>2000</v>
      </c>
      <c r="EP75" s="26"/>
      <c r="EQ75" s="26"/>
      <c r="ER75" s="26"/>
      <c r="ES75" s="26">
        <v>500</v>
      </c>
      <c r="ET75" s="26">
        <v>1000</v>
      </c>
      <c r="EU75" s="26"/>
      <c r="EV75" s="26"/>
      <c r="EW75" s="26">
        <v>100</v>
      </c>
      <c r="EX75" s="26"/>
      <c r="EY75" s="26"/>
      <c r="EZ75" s="26">
        <v>300</v>
      </c>
      <c r="FA75" s="26"/>
      <c r="FB75" s="26"/>
      <c r="FC75" s="26"/>
      <c r="FD75" s="26"/>
      <c r="FE75" s="26"/>
      <c r="FF75" s="26">
        <v>5000</v>
      </c>
      <c r="FG75" s="26"/>
      <c r="FH75" s="26"/>
      <c r="FI75" s="26"/>
      <c r="FJ75" s="26"/>
      <c r="FK75" s="26"/>
      <c r="FL75" s="26"/>
      <c r="FM75" s="26"/>
      <c r="FN75" s="26"/>
      <c r="FO75" s="26"/>
      <c r="FP75" s="26">
        <v>1711</v>
      </c>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v>750</v>
      </c>
      <c r="GQ75" s="26"/>
      <c r="GR75" s="26">
        <v>2469.6999999999998</v>
      </c>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c r="IT75" s="26"/>
      <c r="IU75" s="26"/>
      <c r="IV75" s="26"/>
      <c r="IW75" s="26"/>
      <c r="IX75" s="26"/>
      <c r="IY75" s="26"/>
      <c r="IZ75" s="26"/>
      <c r="JA75" s="26"/>
      <c r="JB75" s="26"/>
      <c r="JC75" s="26"/>
      <c r="JD75" s="26"/>
      <c r="JE75" s="26"/>
      <c r="JF75" s="26"/>
      <c r="JG75" s="26"/>
      <c r="JH75" s="26"/>
      <c r="JI75" s="26"/>
      <c r="JJ75" s="26"/>
      <c r="JK75" s="26"/>
      <c r="JL75" s="26"/>
      <c r="JM75" s="26"/>
      <c r="JN75" s="26"/>
      <c r="JO75" s="26"/>
      <c r="JP75" s="26"/>
      <c r="JQ75" s="26"/>
      <c r="JR75" s="26"/>
      <c r="JS75" s="26"/>
      <c r="JT75" s="26"/>
      <c r="JU75" s="26"/>
      <c r="JV75" s="26"/>
      <c r="JW75" s="26"/>
      <c r="JX75" s="26"/>
      <c r="JY75" s="26"/>
      <c r="JZ75" s="26"/>
      <c r="KA75" s="26"/>
      <c r="KB75" s="26"/>
      <c r="KC75" s="26"/>
    </row>
    <row r="76" spans="1:289" ht="15" x14ac:dyDescent="0.2">
      <c r="A76" s="52"/>
      <c r="B76" s="52"/>
      <c r="D76" s="43">
        <f>SUM(C76:C76)</f>
        <v>0</v>
      </c>
    </row>
    <row r="77" spans="1:289" ht="15" x14ac:dyDescent="0.25">
      <c r="A77" s="46"/>
      <c r="B77" s="46"/>
    </row>
    <row r="78" spans="1:289" ht="15" x14ac:dyDescent="0.25">
      <c r="A78" s="46"/>
      <c r="B78" s="46"/>
    </row>
    <row r="79" spans="1:289" ht="15" x14ac:dyDescent="0.25">
      <c r="A79" s="46"/>
      <c r="B79" s="46"/>
    </row>
    <row r="80" spans="1:289" ht="15" x14ac:dyDescent="0.25">
      <c r="A80" s="46"/>
      <c r="B80" s="46"/>
    </row>
    <row r="81" spans="1:2" ht="15" x14ac:dyDescent="0.25">
      <c r="A81" s="46"/>
      <c r="B81" s="46"/>
    </row>
    <row r="82" spans="1:2" ht="15" x14ac:dyDescent="0.25">
      <c r="A82" s="46"/>
      <c r="B82" s="46"/>
    </row>
    <row r="83" spans="1:2" ht="15" x14ac:dyDescent="0.25">
      <c r="A83" s="46"/>
      <c r="B83" s="46"/>
    </row>
    <row r="84" spans="1:2" ht="15" x14ac:dyDescent="0.25">
      <c r="A84" s="46"/>
      <c r="B84" s="46"/>
    </row>
    <row r="85" spans="1:2" ht="15" x14ac:dyDescent="0.25">
      <c r="A85" s="46"/>
      <c r="B85" s="46"/>
    </row>
    <row r="86" spans="1:2" ht="15" x14ac:dyDescent="0.25">
      <c r="A86" s="46"/>
      <c r="B86" s="46"/>
    </row>
    <row r="87" spans="1:2" ht="15" x14ac:dyDescent="0.25">
      <c r="A87" s="46"/>
      <c r="B87" s="46"/>
    </row>
    <row r="88" spans="1:2" ht="15" x14ac:dyDescent="0.25">
      <c r="A88" s="46"/>
      <c r="B88" s="46"/>
    </row>
    <row r="89" spans="1:2" ht="15" x14ac:dyDescent="0.25">
      <c r="A89" s="46"/>
      <c r="B89" s="46"/>
    </row>
    <row r="90" spans="1:2" ht="15" x14ac:dyDescent="0.25">
      <c r="A90" s="46"/>
      <c r="B90" s="46"/>
    </row>
    <row r="91" spans="1:2" ht="15" x14ac:dyDescent="0.25">
      <c r="A91" s="46"/>
      <c r="B91" s="46"/>
    </row>
    <row r="92" spans="1:2" ht="15" x14ac:dyDescent="0.2">
      <c r="A92" s="56"/>
      <c r="B92"/>
    </row>
    <row r="93" spans="1:2" ht="15" x14ac:dyDescent="0.2">
      <c r="A93" s="56"/>
      <c r="B93"/>
    </row>
  </sheetData>
  <mergeCells count="65">
    <mergeCell ref="A5:B5"/>
    <mergeCell ref="A6:B6"/>
    <mergeCell ref="A7:B7"/>
    <mergeCell ref="A8:B8"/>
    <mergeCell ref="A9:B9"/>
    <mergeCell ref="A69:A70"/>
    <mergeCell ref="A71:A72"/>
    <mergeCell ref="A73:A74"/>
    <mergeCell ref="A60:A61"/>
    <mergeCell ref="A28:B28"/>
    <mergeCell ref="A41:B41"/>
    <mergeCell ref="A42:B42"/>
    <mergeCell ref="A67:B67"/>
    <mergeCell ref="A63:B63"/>
    <mergeCell ref="A65:B65"/>
    <mergeCell ref="A66:B66"/>
    <mergeCell ref="A62:B62"/>
    <mergeCell ref="A53:B53"/>
    <mergeCell ref="A54:A55"/>
    <mergeCell ref="A56:A57"/>
    <mergeCell ref="A58:A59"/>
    <mergeCell ref="A47:B47"/>
    <mergeCell ref="A11:B11"/>
    <mergeCell ref="A12:B12"/>
    <mergeCell ref="A29:B29"/>
    <mergeCell ref="A15:B15"/>
    <mergeCell ref="A16:B16"/>
    <mergeCell ref="A17:B17"/>
    <mergeCell ref="A18:B18"/>
    <mergeCell ref="A20:B20"/>
    <mergeCell ref="A21:B21"/>
    <mergeCell ref="A19:B19"/>
    <mergeCell ref="A13:B13"/>
    <mergeCell ref="A14:B14"/>
    <mergeCell ref="A22:B22"/>
    <mergeCell ref="A24:B24"/>
    <mergeCell ref="A25:B25"/>
    <mergeCell ref="A40:B40"/>
    <mergeCell ref="A23:B23"/>
    <mergeCell ref="A26:B26"/>
    <mergeCell ref="A31:B31"/>
    <mergeCell ref="A33:B33"/>
    <mergeCell ref="A34:B34"/>
    <mergeCell ref="A35:B35"/>
    <mergeCell ref="A27:B27"/>
    <mergeCell ref="A30:B30"/>
    <mergeCell ref="A32:B32"/>
    <mergeCell ref="A36:B36"/>
    <mergeCell ref="A37:B37"/>
    <mergeCell ref="A68:B68"/>
    <mergeCell ref="A1:B2"/>
    <mergeCell ref="A3:B3"/>
    <mergeCell ref="A48:B48"/>
    <mergeCell ref="A49:B49"/>
    <mergeCell ref="A50:B50"/>
    <mergeCell ref="A51:B51"/>
    <mergeCell ref="A52:B52"/>
    <mergeCell ref="A64:B64"/>
    <mergeCell ref="A43:B43"/>
    <mergeCell ref="A44:B44"/>
    <mergeCell ref="A45:B45"/>
    <mergeCell ref="A46:B46"/>
    <mergeCell ref="A39:B39"/>
    <mergeCell ref="A38:B38"/>
    <mergeCell ref="A10:B10"/>
  </mergeCells>
  <pageMargins left="0.25" right="0.25" top="0.34" bottom="0.28000000000000003" header="0.3" footer="0.22"/>
  <pageSetup paperSize="9" scale="72" orientation="landscape" verticalDpi="0"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view="pageBreakPreview" zoomScaleSheetLayoutView="100" workbookViewId="0">
      <pane xSplit="2" ySplit="3" topLeftCell="H4" activePane="bottomRight" state="frozen"/>
      <selection pane="topRight" activeCell="C1" sqref="C1"/>
      <selection pane="bottomLeft" activeCell="A4" sqref="A4"/>
      <selection pane="bottomRight"/>
    </sheetView>
  </sheetViews>
  <sheetFormatPr defaultRowHeight="12.75" x14ac:dyDescent="0.2"/>
  <cols>
    <col min="1" max="1" width="49.5703125" style="1" customWidth="1"/>
    <col min="2" max="2" width="12.140625" style="5" bestFit="1" customWidth="1"/>
    <col min="3" max="3" width="13.85546875" style="7" bestFit="1" customWidth="1"/>
    <col min="4" max="4" width="10.85546875" style="8" bestFit="1" customWidth="1"/>
    <col min="5" max="5" width="12.7109375" style="8" bestFit="1" customWidth="1"/>
    <col min="6" max="6" width="12.28515625" style="8" bestFit="1" customWidth="1"/>
    <col min="7" max="7" width="12.7109375" style="8" bestFit="1" customWidth="1"/>
    <col min="8" max="8" width="10.85546875" style="8" bestFit="1" customWidth="1"/>
    <col min="9" max="9" width="13.42578125" style="8" bestFit="1" customWidth="1"/>
    <col min="10" max="10" width="12.5703125" style="8" bestFit="1" customWidth="1"/>
    <col min="11" max="11" width="11.7109375" style="8" bestFit="1" customWidth="1"/>
    <col min="12" max="12" width="15.140625" style="8" bestFit="1" customWidth="1"/>
    <col min="13" max="13" width="11.7109375" style="8" bestFit="1" customWidth="1"/>
    <col min="14" max="14" width="13.42578125" style="8" bestFit="1" customWidth="1"/>
    <col min="15" max="15" width="13.85546875" style="8" bestFit="1" customWidth="1"/>
    <col min="16" max="16384" width="9.140625" style="3"/>
  </cols>
  <sheetData>
    <row r="1" spans="1:15" ht="15.75" thickBot="1" x14ac:dyDescent="0.3">
      <c r="A1" s="81"/>
      <c r="B1" s="46"/>
      <c r="C1" s="46"/>
      <c r="D1" s="46"/>
      <c r="E1" s="46"/>
      <c r="F1" s="46"/>
      <c r="G1" s="46"/>
      <c r="H1" s="46"/>
      <c r="I1" s="46"/>
      <c r="J1" s="46"/>
      <c r="K1" s="46"/>
      <c r="L1" s="82" t="s">
        <v>84</v>
      </c>
      <c r="M1" s="46"/>
      <c r="N1" s="46"/>
      <c r="O1" s="46"/>
    </row>
    <row r="2" spans="1:15" s="2" customFormat="1" ht="13.5" thickBot="1" x14ac:dyDescent="0.25">
      <c r="A2" s="59" t="s">
        <v>22</v>
      </c>
      <c r="B2" s="99"/>
      <c r="C2" s="83">
        <v>1</v>
      </c>
      <c r="D2" s="83">
        <f>+C2+1</f>
        <v>2</v>
      </c>
      <c r="E2" s="83">
        <f>+D2+1</f>
        <v>3</v>
      </c>
      <c r="F2" s="83">
        <f>+E2+1</f>
        <v>4</v>
      </c>
      <c r="G2" s="83">
        <f>+F2+1</f>
        <v>5</v>
      </c>
      <c r="H2" s="83">
        <f>+G2+1</f>
        <v>6</v>
      </c>
      <c r="I2" s="83">
        <f>+H2+1</f>
        <v>7</v>
      </c>
      <c r="J2" s="83">
        <f>+I2+1</f>
        <v>8</v>
      </c>
      <c r="K2" s="83">
        <f>+J2+1</f>
        <v>9</v>
      </c>
      <c r="L2" s="83">
        <f>+K2+1</f>
        <v>10</v>
      </c>
      <c r="M2" s="83">
        <f>+L2+1</f>
        <v>11</v>
      </c>
      <c r="N2" s="83">
        <f>+M2+1</f>
        <v>12</v>
      </c>
      <c r="O2" s="83">
        <f>+N2+1</f>
        <v>13</v>
      </c>
    </row>
    <row r="3" spans="1:15" s="9" customFormat="1" ht="36.75" thickBot="1" x14ac:dyDescent="0.25">
      <c r="A3" s="100"/>
      <c r="B3" s="101"/>
      <c r="C3" s="55" t="s">
        <v>32</v>
      </c>
      <c r="D3" s="55" t="s">
        <v>60</v>
      </c>
      <c r="E3" s="55" t="s">
        <v>61</v>
      </c>
      <c r="F3" s="55" t="s">
        <v>62</v>
      </c>
      <c r="G3" s="55" t="s">
        <v>63</v>
      </c>
      <c r="H3" s="55" t="s">
        <v>64</v>
      </c>
      <c r="I3" s="55" t="s">
        <v>65</v>
      </c>
      <c r="J3" s="55" t="s">
        <v>66</v>
      </c>
      <c r="K3" s="55" t="s">
        <v>67</v>
      </c>
      <c r="L3" s="84" t="s">
        <v>68</v>
      </c>
      <c r="M3" s="85" t="s">
        <v>383</v>
      </c>
      <c r="N3" s="86" t="s">
        <v>384</v>
      </c>
      <c r="O3" s="86" t="s">
        <v>385</v>
      </c>
    </row>
    <row r="4" spans="1:15" s="4" customFormat="1" ht="13.5" thickBot="1" x14ac:dyDescent="0.25">
      <c r="A4" s="102" t="s">
        <v>24</v>
      </c>
      <c r="B4" s="103"/>
      <c r="C4" s="48">
        <v>2075385</v>
      </c>
      <c r="D4" s="48">
        <v>5066417</v>
      </c>
      <c r="E4" s="48">
        <v>2628236</v>
      </c>
      <c r="F4" s="48">
        <v>5301467</v>
      </c>
      <c r="G4" s="48">
        <v>5155436</v>
      </c>
      <c r="H4" s="48">
        <v>5077982</v>
      </c>
      <c r="I4" s="48">
        <v>2867095</v>
      </c>
      <c r="J4" s="48">
        <v>5036933</v>
      </c>
      <c r="K4" s="48">
        <v>5098297</v>
      </c>
      <c r="L4" s="87">
        <v>2766337</v>
      </c>
      <c r="M4" s="88">
        <v>5436478</v>
      </c>
      <c r="N4" s="89">
        <v>5338077</v>
      </c>
      <c r="O4" s="89">
        <v>5244676</v>
      </c>
    </row>
    <row r="5" spans="1:15" ht="24.75" customHeight="1" thickBot="1" x14ac:dyDescent="0.25">
      <c r="A5" s="65" t="s">
        <v>386</v>
      </c>
      <c r="B5" s="66"/>
      <c r="C5" s="75"/>
      <c r="D5" s="75"/>
      <c r="E5" s="75"/>
      <c r="F5" s="75"/>
      <c r="G5" s="75"/>
      <c r="H5" s="75"/>
      <c r="I5" s="75"/>
      <c r="J5" s="75"/>
      <c r="K5" s="75"/>
      <c r="L5" s="90"/>
      <c r="M5" s="91"/>
      <c r="N5" s="92"/>
      <c r="O5" s="92"/>
    </row>
    <row r="6" spans="1:15" ht="12.75" customHeight="1" thickBot="1" x14ac:dyDescent="0.25">
      <c r="A6" s="65" t="s">
        <v>81</v>
      </c>
      <c r="B6" s="66"/>
      <c r="C6" s="76">
        <f>SUM(C7:C12)</f>
        <v>239619</v>
      </c>
      <c r="D6" s="76">
        <f>SUM(D7:D12)</f>
        <v>14275.5</v>
      </c>
      <c r="E6" s="76">
        <f>SUM(E7:E12)</f>
        <v>4834.8100000000004</v>
      </c>
      <c r="F6" s="76">
        <f>SUM(F7:F12)</f>
        <v>107171.6</v>
      </c>
      <c r="G6" s="76">
        <f>SUM(G7:G12)</f>
        <v>78880.3</v>
      </c>
      <c r="H6" s="76">
        <f>SUM(H7:H12)</f>
        <v>1073.8</v>
      </c>
      <c r="I6" s="76">
        <f>SUM(I7:I12)</f>
        <v>539977.19999999995</v>
      </c>
      <c r="J6" s="76">
        <f>SUM(J7:J12)</f>
        <v>20025.8</v>
      </c>
      <c r="K6" s="76">
        <f>SUM(K7:K12)</f>
        <v>160359.40000000002</v>
      </c>
      <c r="L6" s="93">
        <f>SUM(L7:L12)</f>
        <v>158455.6</v>
      </c>
      <c r="M6" s="94">
        <f>SUM(M7:M12)</f>
        <v>81.099999999999994</v>
      </c>
      <c r="N6" s="94">
        <f>SUM(N7:N12)</f>
        <v>1674.4</v>
      </c>
      <c r="O6" s="94">
        <f>SUM(O7:O12)</f>
        <v>118.8</v>
      </c>
    </row>
    <row r="7" spans="1:15" ht="12.75" customHeight="1" thickBot="1" x14ac:dyDescent="0.25">
      <c r="A7" s="57" t="s">
        <v>298</v>
      </c>
      <c r="B7" s="58"/>
      <c r="C7" s="75"/>
      <c r="D7" s="75"/>
      <c r="E7" s="75"/>
      <c r="F7" s="75">
        <v>85449.8</v>
      </c>
      <c r="G7" s="75"/>
      <c r="H7" s="75">
        <v>224.1</v>
      </c>
      <c r="I7" s="75">
        <v>163767.29999999999</v>
      </c>
      <c r="J7" s="75"/>
      <c r="K7" s="75">
        <v>22977.200000000001</v>
      </c>
      <c r="L7" s="90">
        <v>7549.6</v>
      </c>
      <c r="M7" s="91">
        <v>81.099999999999994</v>
      </c>
      <c r="N7" s="92">
        <v>1674.4</v>
      </c>
      <c r="O7" s="92"/>
    </row>
    <row r="8" spans="1:15" ht="13.5" thickBot="1" x14ac:dyDescent="0.25">
      <c r="A8" s="57" t="s">
        <v>3</v>
      </c>
      <c r="B8" s="58"/>
      <c r="C8" s="75">
        <v>89982</v>
      </c>
      <c r="D8" s="75"/>
      <c r="E8" s="75"/>
      <c r="F8" s="75"/>
      <c r="G8" s="75"/>
      <c r="H8" s="75"/>
      <c r="I8" s="75">
        <v>24091.4</v>
      </c>
      <c r="J8" s="75"/>
      <c r="K8" s="75">
        <v>133617.60000000001</v>
      </c>
      <c r="L8" s="90">
        <v>9531.4</v>
      </c>
      <c r="M8" s="91"/>
      <c r="N8" s="92"/>
      <c r="O8" s="92"/>
    </row>
    <row r="9" spans="1:15" ht="12.75" customHeight="1" thickBot="1" x14ac:dyDescent="0.25">
      <c r="A9" s="57" t="s">
        <v>10</v>
      </c>
      <c r="B9" s="58"/>
      <c r="C9" s="75"/>
      <c r="D9" s="75"/>
      <c r="E9" s="75"/>
      <c r="F9" s="75"/>
      <c r="G9" s="75"/>
      <c r="H9" s="75"/>
      <c r="I9" s="75">
        <v>71.099999999999994</v>
      </c>
      <c r="J9" s="75"/>
      <c r="K9" s="75"/>
      <c r="L9" s="90">
        <v>4596.3</v>
      </c>
      <c r="M9" s="91"/>
      <c r="N9" s="92"/>
      <c r="O9" s="92"/>
    </row>
    <row r="10" spans="1:15" ht="12.75" customHeight="1" thickBot="1" x14ac:dyDescent="0.25">
      <c r="A10" s="57" t="s">
        <v>299</v>
      </c>
      <c r="B10" s="58"/>
      <c r="C10" s="75"/>
      <c r="D10" s="75"/>
      <c r="E10" s="75"/>
      <c r="F10" s="75"/>
      <c r="G10" s="75"/>
      <c r="H10" s="75"/>
      <c r="I10" s="75"/>
      <c r="J10" s="75">
        <v>12516.4</v>
      </c>
      <c r="K10" s="75"/>
      <c r="L10" s="90">
        <v>12149.1</v>
      </c>
      <c r="M10" s="91"/>
      <c r="N10" s="92"/>
      <c r="O10" s="92"/>
    </row>
    <row r="11" spans="1:15" ht="12.75" customHeight="1" thickBot="1" x14ac:dyDescent="0.25">
      <c r="A11" s="57" t="s">
        <v>300</v>
      </c>
      <c r="B11" s="58"/>
      <c r="C11" s="75"/>
      <c r="D11" s="75"/>
      <c r="E11" s="75"/>
      <c r="F11" s="75"/>
      <c r="G11" s="75"/>
      <c r="H11" s="75"/>
      <c r="I11" s="75"/>
      <c r="J11" s="75"/>
      <c r="K11" s="75"/>
      <c r="L11" s="90">
        <v>1432.1</v>
      </c>
      <c r="M11" s="91"/>
      <c r="N11" s="92"/>
      <c r="O11" s="92"/>
    </row>
    <row r="12" spans="1:15" ht="27" customHeight="1" thickBot="1" x14ac:dyDescent="0.25">
      <c r="A12" s="57" t="s">
        <v>17</v>
      </c>
      <c r="B12" s="58"/>
      <c r="C12" s="75">
        <v>149637</v>
      </c>
      <c r="D12" s="75">
        <v>14275.5</v>
      </c>
      <c r="E12" s="75">
        <v>4834.8100000000004</v>
      </c>
      <c r="F12" s="75">
        <v>21721.8</v>
      </c>
      <c r="G12" s="75">
        <v>78880.3</v>
      </c>
      <c r="H12" s="75">
        <v>849.7</v>
      </c>
      <c r="I12" s="75">
        <v>352047.4</v>
      </c>
      <c r="J12" s="75">
        <v>7509.4</v>
      </c>
      <c r="K12" s="75">
        <v>3764.6</v>
      </c>
      <c r="L12" s="90">
        <v>123197.1</v>
      </c>
      <c r="M12" s="91"/>
      <c r="N12" s="92"/>
      <c r="O12" s="92">
        <v>118.8</v>
      </c>
    </row>
    <row r="13" spans="1:15" ht="12.75" customHeight="1" thickBot="1" x14ac:dyDescent="0.25">
      <c r="A13" s="65" t="s">
        <v>311</v>
      </c>
      <c r="B13" s="66"/>
      <c r="C13" s="76">
        <f>SUM(C14:C21)</f>
        <v>386338.3</v>
      </c>
      <c r="D13" s="76">
        <f>SUM(D14:D21)</f>
        <v>187037.6</v>
      </c>
      <c r="E13" s="76">
        <f>SUM(E14:E21)</f>
        <v>344721.58</v>
      </c>
      <c r="F13" s="76">
        <f>SUM(F14:F21)</f>
        <v>697471</v>
      </c>
      <c r="G13" s="76">
        <f>SUM(G14:G21)</f>
        <v>271759.7</v>
      </c>
      <c r="H13" s="76">
        <f>SUM(H14:H21)</f>
        <v>446318.19999999995</v>
      </c>
      <c r="I13" s="76">
        <f>SUM(I14:I21)</f>
        <v>325003.69999999995</v>
      </c>
      <c r="J13" s="76">
        <f>SUM(J14:J21)</f>
        <v>339269.8</v>
      </c>
      <c r="K13" s="76">
        <f>SUM(K14:K21)</f>
        <v>176830.8</v>
      </c>
      <c r="L13" s="93">
        <f>SUM(L14:L21)</f>
        <v>508852</v>
      </c>
      <c r="M13" s="94">
        <f>SUM(M14:M21)</f>
        <v>0</v>
      </c>
      <c r="N13" s="94">
        <f>SUM(N14:N21)</f>
        <v>0</v>
      </c>
      <c r="O13" s="94">
        <f>SUM(O14:O21)</f>
        <v>291828.59999999998</v>
      </c>
    </row>
    <row r="14" spans="1:15" ht="12.75" customHeight="1" thickBot="1" x14ac:dyDescent="0.25">
      <c r="A14" s="57" t="s">
        <v>45</v>
      </c>
      <c r="B14" s="58"/>
      <c r="C14" s="75"/>
      <c r="D14" s="75"/>
      <c r="E14" s="75">
        <v>126000</v>
      </c>
      <c r="F14" s="75"/>
      <c r="G14" s="75"/>
      <c r="H14" s="75"/>
      <c r="I14" s="75"/>
      <c r="J14" s="75"/>
      <c r="K14" s="75"/>
      <c r="L14" s="90"/>
      <c r="M14" s="91"/>
      <c r="N14" s="92"/>
      <c r="O14" s="92">
        <v>147650.4</v>
      </c>
    </row>
    <row r="15" spans="1:15" ht="12.75" customHeight="1" thickBot="1" x14ac:dyDescent="0.25">
      <c r="A15" s="57" t="s">
        <v>46</v>
      </c>
      <c r="B15" s="58"/>
      <c r="C15" s="75"/>
      <c r="D15" s="75"/>
      <c r="E15" s="75"/>
      <c r="F15" s="75"/>
      <c r="G15" s="75"/>
      <c r="H15" s="75"/>
      <c r="I15" s="75"/>
      <c r="J15" s="75"/>
      <c r="K15" s="75"/>
      <c r="L15" s="90"/>
      <c r="M15" s="91"/>
      <c r="N15" s="92"/>
      <c r="O15" s="92"/>
    </row>
    <row r="16" spans="1:15" ht="12.75" customHeight="1" thickBot="1" x14ac:dyDescent="0.25">
      <c r="A16" s="57" t="s">
        <v>47</v>
      </c>
      <c r="B16" s="58"/>
      <c r="C16" s="75"/>
      <c r="D16" s="75">
        <v>97281</v>
      </c>
      <c r="E16" s="75">
        <v>97725</v>
      </c>
      <c r="F16" s="75">
        <v>148742.39999999999</v>
      </c>
      <c r="G16" s="75">
        <v>64461.5</v>
      </c>
      <c r="H16" s="75">
        <v>223269.6</v>
      </c>
      <c r="I16" s="75">
        <v>37113.599999999999</v>
      </c>
      <c r="J16" s="75">
        <v>90795.6</v>
      </c>
      <c r="K16" s="75">
        <v>89002.2</v>
      </c>
      <c r="L16" s="90">
        <v>73124.399999999994</v>
      </c>
      <c r="M16" s="91"/>
      <c r="N16" s="92"/>
      <c r="O16" s="92">
        <v>86129.4</v>
      </c>
    </row>
    <row r="17" spans="1:15" ht="12.75" customHeight="1" thickBot="1" x14ac:dyDescent="0.25">
      <c r="A17" s="57" t="s">
        <v>48</v>
      </c>
      <c r="B17" s="58"/>
      <c r="C17" s="75" t="s">
        <v>387</v>
      </c>
      <c r="D17" s="75">
        <v>25389.1</v>
      </c>
      <c r="E17" s="75">
        <v>81906.58</v>
      </c>
      <c r="F17" s="75">
        <v>50376.6</v>
      </c>
      <c r="G17" s="75">
        <v>65018.400000000001</v>
      </c>
      <c r="H17" s="75">
        <v>124079</v>
      </c>
      <c r="I17" s="75">
        <v>127957.2</v>
      </c>
      <c r="J17" s="75">
        <v>116744.6</v>
      </c>
      <c r="K17" s="75">
        <v>49684.800000000003</v>
      </c>
      <c r="L17" s="90">
        <v>88311.4</v>
      </c>
      <c r="M17" s="91"/>
      <c r="N17" s="92"/>
      <c r="O17" s="92">
        <v>21136.2</v>
      </c>
    </row>
    <row r="18" spans="1:15" ht="25.5" customHeight="1" thickBot="1" x14ac:dyDescent="0.25">
      <c r="A18" s="57" t="s">
        <v>49</v>
      </c>
      <c r="B18" s="58"/>
      <c r="C18" s="75"/>
      <c r="D18" s="75"/>
      <c r="E18" s="75"/>
      <c r="F18" s="75">
        <v>249070</v>
      </c>
      <c r="G18" s="75"/>
      <c r="H18" s="75"/>
      <c r="I18" s="75"/>
      <c r="J18" s="75"/>
      <c r="K18" s="75"/>
      <c r="L18" s="90"/>
      <c r="M18" s="91"/>
      <c r="N18" s="92"/>
      <c r="O18" s="92"/>
    </row>
    <row r="19" spans="1:15" ht="25.5" customHeight="1" thickBot="1" x14ac:dyDescent="0.25">
      <c r="A19" s="57" t="s">
        <v>50</v>
      </c>
      <c r="B19" s="58"/>
      <c r="C19" s="75"/>
      <c r="D19" s="75">
        <v>64367.5</v>
      </c>
      <c r="E19" s="75">
        <v>39090</v>
      </c>
      <c r="F19" s="75">
        <v>249272</v>
      </c>
      <c r="G19" s="75">
        <v>45123</v>
      </c>
      <c r="H19" s="75">
        <v>98969.600000000006</v>
      </c>
      <c r="I19" s="75">
        <v>6185.6</v>
      </c>
      <c r="J19" s="75">
        <v>128735</v>
      </c>
      <c r="K19" s="75">
        <v>38143.800000000003</v>
      </c>
      <c r="L19" s="90">
        <v>39631.199999999997</v>
      </c>
      <c r="M19" s="91"/>
      <c r="N19" s="92"/>
      <c r="O19" s="92">
        <v>36912.6</v>
      </c>
    </row>
    <row r="20" spans="1:15" ht="12.75" customHeight="1" thickBot="1" x14ac:dyDescent="0.25">
      <c r="A20" s="57" t="s">
        <v>306</v>
      </c>
      <c r="B20" s="58"/>
      <c r="C20" s="75">
        <v>386338.3</v>
      </c>
      <c r="D20" s="75"/>
      <c r="E20" s="75"/>
      <c r="F20" s="75"/>
      <c r="G20" s="75">
        <v>97156.800000000003</v>
      </c>
      <c r="H20" s="75"/>
      <c r="I20" s="75">
        <v>153742.29999999999</v>
      </c>
      <c r="J20" s="75">
        <v>2994.6</v>
      </c>
      <c r="K20" s="75"/>
      <c r="L20" s="90">
        <v>307406.2</v>
      </c>
      <c r="M20" s="91"/>
      <c r="N20" s="92"/>
      <c r="O20" s="92"/>
    </row>
    <row r="21" spans="1:15" ht="12.75" customHeight="1" thickBot="1" x14ac:dyDescent="0.25">
      <c r="A21" s="57" t="s">
        <v>8</v>
      </c>
      <c r="B21" s="58"/>
      <c r="C21" s="75"/>
      <c r="D21" s="75"/>
      <c r="E21" s="75"/>
      <c r="F21" s="75">
        <v>10</v>
      </c>
      <c r="G21" s="75"/>
      <c r="H21" s="75"/>
      <c r="I21" s="75">
        <v>5</v>
      </c>
      <c r="J21" s="75"/>
      <c r="K21" s="75"/>
      <c r="L21" s="90">
        <v>378.8</v>
      </c>
      <c r="M21" s="91"/>
      <c r="N21" s="92"/>
      <c r="O21" s="92"/>
    </row>
    <row r="22" spans="1:15" ht="25.5" customHeight="1" thickBot="1" x14ac:dyDescent="0.25">
      <c r="A22" s="65" t="s">
        <v>82</v>
      </c>
      <c r="B22" s="66"/>
      <c r="C22" s="76">
        <f>SUM(C23:C26)</f>
        <v>409510.8</v>
      </c>
      <c r="D22" s="76">
        <f>SUM(D23:D26)</f>
        <v>0</v>
      </c>
      <c r="E22" s="76">
        <f>SUM(E23:E26)</f>
        <v>0</v>
      </c>
      <c r="F22" s="76">
        <f>SUM(F23:F26)</f>
        <v>1208.0999999999999</v>
      </c>
      <c r="G22" s="76">
        <f>SUM(G23:G26)</f>
        <v>41340.1</v>
      </c>
      <c r="H22" s="76">
        <f>SUM(H23:H26)</f>
        <v>26150.1</v>
      </c>
      <c r="I22" s="76">
        <f>SUM(I23:I26)</f>
        <v>59074.400000000001</v>
      </c>
      <c r="J22" s="76">
        <f>SUM(J23:J26)</f>
        <v>1743.3</v>
      </c>
      <c r="K22" s="76">
        <f>SUM(K23:K26)</f>
        <v>55991.8</v>
      </c>
      <c r="L22" s="93">
        <f>SUM(L23:L26)</f>
        <v>2011</v>
      </c>
      <c r="M22" s="94">
        <f>SUM(M23:M26)</f>
        <v>0</v>
      </c>
      <c r="N22" s="94">
        <f>SUM(N23:N26)</f>
        <v>0</v>
      </c>
      <c r="O22" s="94">
        <f>SUM(O23:O26)</f>
        <v>0</v>
      </c>
    </row>
    <row r="23" spans="1:15" ht="13.5" thickBot="1" x14ac:dyDescent="0.25">
      <c r="A23" s="57" t="s">
        <v>0</v>
      </c>
      <c r="B23" s="58"/>
      <c r="C23" s="75"/>
      <c r="D23" s="75"/>
      <c r="E23" s="75"/>
      <c r="F23" s="75"/>
      <c r="G23" s="75">
        <v>635</v>
      </c>
      <c r="H23" s="75">
        <v>706.7</v>
      </c>
      <c r="I23" s="75">
        <v>1235.5999999999999</v>
      </c>
      <c r="J23" s="75">
        <v>1743.3</v>
      </c>
      <c r="K23" s="75">
        <v>6122.3</v>
      </c>
      <c r="L23" s="90">
        <v>2011</v>
      </c>
      <c r="M23" s="91"/>
      <c r="N23" s="92"/>
      <c r="O23" s="92"/>
    </row>
    <row r="24" spans="1:15" ht="12.75" customHeight="1" thickBot="1" x14ac:dyDescent="0.25">
      <c r="A24" s="57" t="s">
        <v>5</v>
      </c>
      <c r="B24" s="58"/>
      <c r="C24" s="75">
        <v>7861.3</v>
      </c>
      <c r="D24" s="75"/>
      <c r="E24" s="75"/>
      <c r="F24" s="75">
        <v>65</v>
      </c>
      <c r="G24" s="75">
        <v>24200</v>
      </c>
      <c r="H24" s="75">
        <v>20800</v>
      </c>
      <c r="I24" s="75">
        <v>18678.400000000001</v>
      </c>
      <c r="J24" s="75"/>
      <c r="K24" s="75">
        <v>900</v>
      </c>
      <c r="L24" s="90"/>
      <c r="M24" s="91"/>
      <c r="N24" s="92"/>
      <c r="O24" s="92"/>
    </row>
    <row r="25" spans="1:15" ht="12.75" customHeight="1" thickBot="1" x14ac:dyDescent="0.25">
      <c r="A25" s="57" t="s">
        <v>6</v>
      </c>
      <c r="B25" s="58"/>
      <c r="C25" s="75">
        <v>401649.5</v>
      </c>
      <c r="D25" s="75"/>
      <c r="E25" s="75"/>
      <c r="F25" s="75">
        <v>1143.0999999999999</v>
      </c>
      <c r="G25" s="75">
        <v>145.19999999999999</v>
      </c>
      <c r="H25" s="75">
        <v>4643.3999999999996</v>
      </c>
      <c r="I25" s="75">
        <v>33237.4</v>
      </c>
      <c r="J25" s="75"/>
      <c r="K25" s="75">
        <v>41523.5</v>
      </c>
      <c r="L25" s="90"/>
      <c r="M25" s="91"/>
      <c r="N25" s="92"/>
      <c r="O25" s="92"/>
    </row>
    <row r="26" spans="1:15" ht="12.75" customHeight="1" thickBot="1" x14ac:dyDescent="0.25">
      <c r="A26" s="57" t="s">
        <v>13</v>
      </c>
      <c r="B26" s="58"/>
      <c r="C26" s="75"/>
      <c r="D26" s="75"/>
      <c r="E26" s="75"/>
      <c r="F26" s="75"/>
      <c r="G26" s="75">
        <v>16359.9</v>
      </c>
      <c r="H26" s="75"/>
      <c r="I26" s="75">
        <v>5923</v>
      </c>
      <c r="J26" s="75"/>
      <c r="K26" s="75">
        <v>7446</v>
      </c>
      <c r="L26" s="90"/>
      <c r="M26" s="91"/>
      <c r="N26" s="92"/>
      <c r="O26" s="92"/>
    </row>
    <row r="27" spans="1:15" ht="13.5" thickBot="1" x14ac:dyDescent="0.25">
      <c r="A27" s="65" t="s">
        <v>83</v>
      </c>
      <c r="B27" s="66"/>
      <c r="C27" s="76" t="str">
        <f>+C28</f>
        <v>42287619.05ам.доллар</v>
      </c>
      <c r="D27" s="76">
        <f>+D28</f>
        <v>0</v>
      </c>
      <c r="E27" s="76">
        <f>+E28</f>
        <v>0</v>
      </c>
      <c r="F27" s="76">
        <f>+F28</f>
        <v>0</v>
      </c>
      <c r="G27" s="76">
        <f>+G28</f>
        <v>0</v>
      </c>
      <c r="H27" s="76">
        <f>+H28</f>
        <v>0</v>
      </c>
      <c r="I27" s="76">
        <f>+I28</f>
        <v>0</v>
      </c>
      <c r="J27" s="76">
        <f>+J28</f>
        <v>0</v>
      </c>
      <c r="K27" s="76">
        <f>+K28</f>
        <v>0</v>
      </c>
      <c r="L27" s="93">
        <f>+L28</f>
        <v>18551752.800000001</v>
      </c>
      <c r="M27" s="94">
        <f>+M28</f>
        <v>0</v>
      </c>
      <c r="N27" s="94">
        <f>+N28</f>
        <v>0</v>
      </c>
      <c r="O27" s="94">
        <f>+O28</f>
        <v>0</v>
      </c>
    </row>
    <row r="28" spans="1:15" ht="26.25" customHeight="1" thickBot="1" x14ac:dyDescent="0.25">
      <c r="A28" s="57" t="s">
        <v>51</v>
      </c>
      <c r="B28" s="58"/>
      <c r="C28" s="75" t="s">
        <v>388</v>
      </c>
      <c r="D28" s="75"/>
      <c r="E28" s="75"/>
      <c r="F28" s="75"/>
      <c r="G28" s="75"/>
      <c r="H28" s="75"/>
      <c r="I28" s="75"/>
      <c r="J28" s="75"/>
      <c r="K28" s="75"/>
      <c r="L28" s="90">
        <v>18551752.800000001</v>
      </c>
      <c r="M28" s="91"/>
      <c r="N28" s="92"/>
      <c r="O28" s="92"/>
    </row>
    <row r="29" spans="1:15" ht="12.75" customHeight="1" thickBot="1" x14ac:dyDescent="0.25">
      <c r="A29" s="57" t="s">
        <v>52</v>
      </c>
      <c r="B29" s="58"/>
      <c r="C29" s="75"/>
      <c r="D29" s="75"/>
      <c r="E29" s="75"/>
      <c r="F29" s="75"/>
      <c r="G29" s="75"/>
      <c r="H29" s="75"/>
      <c r="I29" s="75"/>
      <c r="J29" s="75"/>
      <c r="K29" s="75"/>
      <c r="L29" s="90">
        <v>5209294.8</v>
      </c>
      <c r="M29" s="91"/>
      <c r="N29" s="92"/>
      <c r="O29" s="92"/>
    </row>
    <row r="30" spans="1:15" ht="12.75" customHeight="1" thickBot="1" x14ac:dyDescent="0.25">
      <c r="A30" s="65" t="s">
        <v>318</v>
      </c>
      <c r="B30" s="66"/>
      <c r="C30" s="76">
        <f>+C31</f>
        <v>0</v>
      </c>
      <c r="D30" s="76">
        <f>+D31</f>
        <v>0</v>
      </c>
      <c r="E30" s="76">
        <f>+E31</f>
        <v>0</v>
      </c>
      <c r="F30" s="76">
        <f>+F31</f>
        <v>0</v>
      </c>
      <c r="G30" s="76">
        <f>+G31</f>
        <v>0</v>
      </c>
      <c r="H30" s="76">
        <f>+H31</f>
        <v>0</v>
      </c>
      <c r="I30" s="76">
        <f>+I31</f>
        <v>0</v>
      </c>
      <c r="J30" s="76">
        <f>+J31</f>
        <v>0</v>
      </c>
      <c r="K30" s="76">
        <f>+K31</f>
        <v>0</v>
      </c>
      <c r="L30" s="93">
        <f>+L31</f>
        <v>0</v>
      </c>
      <c r="M30" s="94">
        <f>+M31</f>
        <v>0</v>
      </c>
      <c r="N30" s="94">
        <f>+N31</f>
        <v>324</v>
      </c>
      <c r="O30" s="94">
        <f>+O31</f>
        <v>0</v>
      </c>
    </row>
    <row r="31" spans="1:15" ht="13.5" thickBot="1" x14ac:dyDescent="0.25">
      <c r="A31" s="57" t="s">
        <v>1</v>
      </c>
      <c r="B31" s="58"/>
      <c r="C31" s="75"/>
      <c r="D31" s="75"/>
      <c r="E31" s="75"/>
      <c r="F31" s="75"/>
      <c r="G31" s="75"/>
      <c r="H31" s="75"/>
      <c r="I31" s="75"/>
      <c r="J31" s="75"/>
      <c r="K31" s="75"/>
      <c r="L31" s="90"/>
      <c r="M31" s="91"/>
      <c r="N31" s="92">
        <v>324</v>
      </c>
      <c r="O31" s="92"/>
    </row>
    <row r="32" spans="1:15" ht="12.75" customHeight="1" thickBot="1" x14ac:dyDescent="0.25">
      <c r="A32" s="65" t="s">
        <v>389</v>
      </c>
      <c r="B32" s="66"/>
      <c r="C32" s="75"/>
      <c r="D32" s="75"/>
      <c r="E32" s="75"/>
      <c r="F32" s="75"/>
      <c r="G32" s="75"/>
      <c r="H32" s="75"/>
      <c r="I32" s="75"/>
      <c r="J32" s="75"/>
      <c r="K32" s="75"/>
      <c r="L32" s="90"/>
      <c r="M32" s="91"/>
      <c r="N32" s="92"/>
      <c r="O32" s="92"/>
    </row>
    <row r="33" spans="1:15" ht="13.5" thickBot="1" x14ac:dyDescent="0.25">
      <c r="A33" s="65" t="s">
        <v>390</v>
      </c>
      <c r="B33" s="66"/>
      <c r="C33" s="76">
        <f>SUM(C34:C36)</f>
        <v>12688.400000000001</v>
      </c>
      <c r="D33" s="76">
        <f>SUM(D34:D36)</f>
        <v>582.79999999999995</v>
      </c>
      <c r="E33" s="76">
        <f>SUM(E34:E36)</f>
        <v>0</v>
      </c>
      <c r="F33" s="76">
        <f>SUM(F34:F36)</f>
        <v>9263.0999999999985</v>
      </c>
      <c r="G33" s="76">
        <f>SUM(G34:G36)</f>
        <v>383.3</v>
      </c>
      <c r="H33" s="76">
        <f>SUM(H34:H36)</f>
        <v>1325.4</v>
      </c>
      <c r="I33" s="76">
        <f>SUM(I34:I36)</f>
        <v>195892.69999999998</v>
      </c>
      <c r="J33" s="76">
        <f>SUM(J34:J36)</f>
        <v>360.6</v>
      </c>
      <c r="K33" s="76">
        <f>SUM(K34:K36)</f>
        <v>881.5</v>
      </c>
      <c r="L33" s="93">
        <f>SUM(L34:L36)</f>
        <v>5340.3</v>
      </c>
      <c r="M33" s="94">
        <f>SUM(M34:M36)</f>
        <v>0</v>
      </c>
      <c r="N33" s="94">
        <f>SUM(N34:N36)</f>
        <v>0</v>
      </c>
      <c r="O33" s="94">
        <f>SUM(O34:O36)</f>
        <v>155.1</v>
      </c>
    </row>
    <row r="34" spans="1:15" ht="13.5" thickBot="1" x14ac:dyDescent="0.25">
      <c r="A34" s="57" t="s">
        <v>2</v>
      </c>
      <c r="B34" s="58"/>
      <c r="C34" s="75">
        <v>5170.3</v>
      </c>
      <c r="D34" s="75"/>
      <c r="E34" s="75"/>
      <c r="F34" s="75"/>
      <c r="G34" s="75"/>
      <c r="H34" s="75"/>
      <c r="I34" s="75"/>
      <c r="J34" s="75"/>
      <c r="K34" s="75"/>
      <c r="L34" s="90"/>
      <c r="M34" s="91"/>
      <c r="N34" s="92"/>
      <c r="O34" s="92"/>
    </row>
    <row r="35" spans="1:15" ht="13.5" thickBot="1" x14ac:dyDescent="0.25">
      <c r="A35" s="57" t="s">
        <v>4</v>
      </c>
      <c r="B35" s="58"/>
      <c r="C35" s="75">
        <v>7518.1</v>
      </c>
      <c r="D35" s="75">
        <v>582.79999999999995</v>
      </c>
      <c r="E35" s="75"/>
      <c r="F35" s="75">
        <v>333.3</v>
      </c>
      <c r="G35" s="75">
        <v>383.3</v>
      </c>
      <c r="H35" s="75">
        <v>465</v>
      </c>
      <c r="I35" s="75">
        <v>463.8</v>
      </c>
      <c r="J35" s="75">
        <v>360.6</v>
      </c>
      <c r="K35" s="75">
        <v>881.5</v>
      </c>
      <c r="L35" s="90">
        <v>5340.3</v>
      </c>
      <c r="M35" s="91"/>
      <c r="N35" s="92"/>
      <c r="O35" s="92">
        <v>155.1</v>
      </c>
    </row>
    <row r="36" spans="1:15" ht="13.5" thickBot="1" x14ac:dyDescent="0.25">
      <c r="A36" s="57" t="s">
        <v>310</v>
      </c>
      <c r="B36" s="58"/>
      <c r="C36" s="75"/>
      <c r="D36" s="75"/>
      <c r="E36" s="75"/>
      <c r="F36" s="75">
        <v>8929.7999999999993</v>
      </c>
      <c r="G36" s="75"/>
      <c r="H36" s="75">
        <v>860.4</v>
      </c>
      <c r="I36" s="75">
        <v>195428.9</v>
      </c>
      <c r="J36" s="75"/>
      <c r="K36" s="75"/>
      <c r="L36" s="90"/>
      <c r="M36" s="91"/>
      <c r="N36" s="92"/>
      <c r="O36" s="92"/>
    </row>
    <row r="37" spans="1:15" ht="12.75" customHeight="1" thickBot="1" x14ac:dyDescent="0.25">
      <c r="A37" s="65" t="s">
        <v>391</v>
      </c>
      <c r="B37" s="66"/>
      <c r="C37" s="76">
        <f>SUM(C38:C44)</f>
        <v>66510</v>
      </c>
      <c r="D37" s="76">
        <f>SUM(D38:D44)</f>
        <v>62894.5</v>
      </c>
      <c r="E37" s="76">
        <f>SUM(E38:E44)</f>
        <v>82182</v>
      </c>
      <c r="F37" s="76">
        <f>SUM(F38:F44)</f>
        <v>123952</v>
      </c>
      <c r="G37" s="76">
        <f>SUM(G38:G44)</f>
        <v>12317.6</v>
      </c>
      <c r="H37" s="76">
        <f>SUM(H38:H44)</f>
        <v>63923.1</v>
      </c>
      <c r="I37" s="76">
        <f>SUM(I38:I44)</f>
        <v>4764</v>
      </c>
      <c r="J37" s="76">
        <f>SUM(J38:J44)</f>
        <v>21101.599999999999</v>
      </c>
      <c r="K37" s="76">
        <f>SUM(K38:K44)</f>
        <v>114323.6</v>
      </c>
      <c r="L37" s="93">
        <f>SUM(L38:L44)</f>
        <v>37166.6</v>
      </c>
      <c r="M37" s="94">
        <f>SUM(M38:M44)</f>
        <v>0</v>
      </c>
      <c r="N37" s="94">
        <f>SUM(N38:N44)</f>
        <v>0</v>
      </c>
      <c r="O37" s="94">
        <f>SUM(O38:O44)</f>
        <v>50050</v>
      </c>
    </row>
    <row r="38" spans="1:15" ht="12.75" customHeight="1" thickBot="1" x14ac:dyDescent="0.25">
      <c r="A38" s="57" t="s">
        <v>53</v>
      </c>
      <c r="B38" s="58"/>
      <c r="C38" s="75" t="s">
        <v>392</v>
      </c>
      <c r="D38" s="75"/>
      <c r="E38" s="75"/>
      <c r="F38" s="75"/>
      <c r="G38" s="75"/>
      <c r="H38" s="75">
        <v>240</v>
      </c>
      <c r="I38" s="75">
        <v>3028.4</v>
      </c>
      <c r="J38" s="75"/>
      <c r="K38" s="75"/>
      <c r="L38" s="90"/>
      <c r="M38" s="91"/>
      <c r="N38" s="92"/>
      <c r="O38" s="92"/>
    </row>
    <row r="39" spans="1:15" ht="12.75" customHeight="1" thickBot="1" x14ac:dyDescent="0.25">
      <c r="A39" s="57" t="s">
        <v>312</v>
      </c>
      <c r="B39" s="58"/>
      <c r="C39" s="75">
        <v>66510</v>
      </c>
      <c r="D39" s="75"/>
      <c r="E39" s="75"/>
      <c r="F39" s="75"/>
      <c r="G39" s="75"/>
      <c r="H39" s="75">
        <v>9510</v>
      </c>
      <c r="I39" s="75">
        <v>1735.6</v>
      </c>
      <c r="J39" s="75">
        <v>1620</v>
      </c>
      <c r="K39" s="75"/>
      <c r="L39" s="90">
        <v>7166.6</v>
      </c>
      <c r="M39" s="91"/>
      <c r="N39" s="92"/>
      <c r="O39" s="92"/>
    </row>
    <row r="40" spans="1:15" ht="12.75" customHeight="1" thickBot="1" x14ac:dyDescent="0.25">
      <c r="A40" s="57" t="s">
        <v>313</v>
      </c>
      <c r="B40" s="58"/>
      <c r="C40" s="76"/>
      <c r="D40" s="75"/>
      <c r="E40" s="75"/>
      <c r="F40" s="75"/>
      <c r="G40" s="75"/>
      <c r="H40" s="75"/>
      <c r="I40" s="75"/>
      <c r="J40" s="75"/>
      <c r="K40" s="75"/>
      <c r="L40" s="90"/>
      <c r="M40" s="91"/>
      <c r="N40" s="92"/>
      <c r="O40" s="92"/>
    </row>
    <row r="41" spans="1:15" ht="12.75" customHeight="1" thickBot="1" x14ac:dyDescent="0.25">
      <c r="A41" s="57" t="s">
        <v>314</v>
      </c>
      <c r="B41" s="58"/>
      <c r="C41" s="75"/>
      <c r="D41" s="75"/>
      <c r="E41" s="75"/>
      <c r="F41" s="75"/>
      <c r="G41" s="75"/>
      <c r="H41" s="75"/>
      <c r="I41" s="75"/>
      <c r="J41" s="75"/>
      <c r="K41" s="75"/>
      <c r="L41" s="90"/>
      <c r="M41" s="91"/>
      <c r="N41" s="92"/>
      <c r="O41" s="92"/>
    </row>
    <row r="42" spans="1:15" ht="12.75" customHeight="1" thickBot="1" x14ac:dyDescent="0.25">
      <c r="A42" s="57" t="s">
        <v>306</v>
      </c>
      <c r="B42" s="58"/>
      <c r="C42" s="75"/>
      <c r="D42" s="75"/>
      <c r="E42" s="75"/>
      <c r="F42" s="75"/>
      <c r="G42" s="75"/>
      <c r="H42" s="75"/>
      <c r="I42" s="75"/>
      <c r="J42" s="75"/>
      <c r="K42" s="75">
        <v>114323.6</v>
      </c>
      <c r="L42" s="90"/>
      <c r="M42" s="91"/>
      <c r="N42" s="92"/>
      <c r="O42" s="92"/>
    </row>
    <row r="43" spans="1:15" ht="12.75" customHeight="1" thickBot="1" x14ac:dyDescent="0.25">
      <c r="A43" s="57" t="s">
        <v>54</v>
      </c>
      <c r="B43" s="58"/>
      <c r="C43" s="75"/>
      <c r="D43" s="75">
        <v>62894.5</v>
      </c>
      <c r="E43" s="75">
        <v>82182</v>
      </c>
      <c r="F43" s="75">
        <v>123952</v>
      </c>
      <c r="G43" s="75">
        <v>12317.6</v>
      </c>
      <c r="H43" s="75">
        <v>54173.1</v>
      </c>
      <c r="I43" s="75"/>
      <c r="J43" s="75">
        <v>19481.599999999999</v>
      </c>
      <c r="K43" s="75"/>
      <c r="L43" s="90">
        <v>30000</v>
      </c>
      <c r="M43" s="91"/>
      <c r="N43" s="92"/>
      <c r="O43" s="92">
        <v>50050</v>
      </c>
    </row>
    <row r="44" spans="1:15" ht="26.25" customHeight="1" thickBot="1" x14ac:dyDescent="0.25">
      <c r="A44" s="57" t="s">
        <v>55</v>
      </c>
      <c r="B44" s="58"/>
      <c r="C44" s="75"/>
      <c r="D44" s="75"/>
      <c r="E44" s="75"/>
      <c r="F44" s="75"/>
      <c r="G44" s="75"/>
      <c r="H44" s="75"/>
      <c r="I44" s="75"/>
      <c r="J44" s="75"/>
      <c r="K44" s="75"/>
      <c r="L44" s="90"/>
      <c r="M44" s="91"/>
      <c r="N44" s="92"/>
      <c r="O44" s="92"/>
    </row>
    <row r="45" spans="1:15" ht="25.5" customHeight="1" thickBot="1" x14ac:dyDescent="0.25">
      <c r="A45" s="65" t="s">
        <v>393</v>
      </c>
      <c r="B45" s="66"/>
      <c r="C45" s="76">
        <f>+C46+C47</f>
        <v>0</v>
      </c>
      <c r="D45" s="76">
        <f>+D46+D47</f>
        <v>0</v>
      </c>
      <c r="E45" s="76">
        <f>+E46+E47</f>
        <v>0</v>
      </c>
      <c r="F45" s="76">
        <f>+F46+F47</f>
        <v>0</v>
      </c>
      <c r="G45" s="76">
        <f>+G46+G47</f>
        <v>0</v>
      </c>
      <c r="H45" s="76">
        <f>+H46+H47</f>
        <v>861.5</v>
      </c>
      <c r="I45" s="76">
        <f>+I46+I47</f>
        <v>390.4</v>
      </c>
      <c r="J45" s="76">
        <f>+J46+J47</f>
        <v>0</v>
      </c>
      <c r="K45" s="76">
        <f>+K46+K47</f>
        <v>0</v>
      </c>
      <c r="L45" s="93">
        <f>+L46+L47</f>
        <v>0</v>
      </c>
      <c r="M45" s="94">
        <f>+M46+M47</f>
        <v>0</v>
      </c>
      <c r="N45" s="94">
        <f>+N46+N47</f>
        <v>0</v>
      </c>
      <c r="O45" s="94">
        <f>+O46+O47</f>
        <v>0</v>
      </c>
    </row>
    <row r="46" spans="1:15" ht="12.75" customHeight="1" thickBot="1" x14ac:dyDescent="0.25">
      <c r="A46" s="57" t="s">
        <v>56</v>
      </c>
      <c r="B46" s="58"/>
      <c r="C46" s="75"/>
      <c r="D46" s="75"/>
      <c r="E46" s="75"/>
      <c r="F46" s="75"/>
      <c r="G46" s="75"/>
      <c r="H46" s="75"/>
      <c r="I46" s="75"/>
      <c r="J46" s="75"/>
      <c r="K46" s="75"/>
      <c r="L46" s="90"/>
      <c r="M46" s="91"/>
      <c r="N46" s="92"/>
      <c r="O46" s="92"/>
    </row>
    <row r="47" spans="1:15" ht="12.75" customHeight="1" thickBot="1" x14ac:dyDescent="0.25">
      <c r="A47" s="57" t="s">
        <v>9</v>
      </c>
      <c r="B47" s="58"/>
      <c r="C47" s="75"/>
      <c r="D47" s="75"/>
      <c r="E47" s="75"/>
      <c r="F47" s="75"/>
      <c r="G47" s="75"/>
      <c r="H47" s="75">
        <v>861.5</v>
      </c>
      <c r="I47" s="75">
        <v>390.4</v>
      </c>
      <c r="J47" s="75"/>
      <c r="K47" s="75"/>
      <c r="L47" s="90"/>
      <c r="M47" s="91"/>
      <c r="N47" s="92"/>
      <c r="O47" s="92"/>
    </row>
    <row r="48" spans="1:15" ht="13.5" thickBot="1" x14ac:dyDescent="0.25">
      <c r="A48" s="65" t="s">
        <v>394</v>
      </c>
      <c r="B48" s="66"/>
      <c r="C48" s="76">
        <f>+C49</f>
        <v>0</v>
      </c>
      <c r="D48" s="76">
        <f>+D49</f>
        <v>0</v>
      </c>
      <c r="E48" s="76">
        <f>+E49</f>
        <v>0</v>
      </c>
      <c r="F48" s="76">
        <f>+F49</f>
        <v>0</v>
      </c>
      <c r="G48" s="76">
        <f>+G49</f>
        <v>0</v>
      </c>
      <c r="H48" s="76">
        <f>+H49</f>
        <v>0</v>
      </c>
      <c r="I48" s="76">
        <f>+I49</f>
        <v>2341.3000000000002</v>
      </c>
      <c r="J48" s="76">
        <f>+J49</f>
        <v>0</v>
      </c>
      <c r="K48" s="76">
        <f>+K49</f>
        <v>13036</v>
      </c>
      <c r="L48" s="93">
        <f>+L49</f>
        <v>1970.8</v>
      </c>
      <c r="M48" s="94">
        <f>+M49</f>
        <v>0</v>
      </c>
      <c r="N48" s="94">
        <f>+N49</f>
        <v>0</v>
      </c>
      <c r="O48" s="94">
        <f>+O49</f>
        <v>0</v>
      </c>
    </row>
    <row r="49" spans="1:15" ht="13.5" thickBot="1" x14ac:dyDescent="0.25">
      <c r="A49" s="57" t="s">
        <v>1</v>
      </c>
      <c r="B49" s="58"/>
      <c r="C49" s="75"/>
      <c r="D49" s="75"/>
      <c r="E49" s="75"/>
      <c r="F49" s="75"/>
      <c r="G49" s="75"/>
      <c r="H49" s="75"/>
      <c r="I49" s="75">
        <v>2341.3000000000002</v>
      </c>
      <c r="J49" s="75"/>
      <c r="K49" s="75">
        <v>13036</v>
      </c>
      <c r="L49" s="90">
        <v>1970.8</v>
      </c>
      <c r="M49" s="91"/>
      <c r="N49" s="92"/>
      <c r="O49" s="92"/>
    </row>
    <row r="50" spans="1:15" ht="14.25" customHeight="1" thickBot="1" x14ac:dyDescent="0.25">
      <c r="A50" s="65" t="s">
        <v>57</v>
      </c>
      <c r="B50" s="66"/>
      <c r="C50" s="75"/>
      <c r="D50" s="75"/>
      <c r="E50" s="75"/>
      <c r="F50" s="75"/>
      <c r="G50" s="75"/>
      <c r="H50" s="75"/>
      <c r="I50" s="75"/>
      <c r="J50" s="75"/>
      <c r="K50" s="75"/>
      <c r="L50" s="90"/>
      <c r="M50" s="91"/>
      <c r="N50" s="92"/>
      <c r="O50" s="92"/>
    </row>
    <row r="51" spans="1:15" ht="13.5" thickBot="1" x14ac:dyDescent="0.25">
      <c r="A51" s="65" t="s">
        <v>395</v>
      </c>
      <c r="B51" s="66"/>
      <c r="C51" s="76">
        <f>+C52</f>
        <v>100000</v>
      </c>
      <c r="D51" s="76">
        <f>+D52</f>
        <v>0</v>
      </c>
      <c r="E51" s="76">
        <f>+E52</f>
        <v>0</v>
      </c>
      <c r="F51" s="76">
        <f>+F52</f>
        <v>25181</v>
      </c>
      <c r="G51" s="76">
        <f>+G52</f>
        <v>20699.7</v>
      </c>
      <c r="H51" s="76">
        <f>+H52</f>
        <v>30127.3</v>
      </c>
      <c r="I51" s="76">
        <f>+I52</f>
        <v>48119.199999999997</v>
      </c>
      <c r="J51" s="76">
        <f>+J52</f>
        <v>0</v>
      </c>
      <c r="K51" s="76">
        <f>+K52</f>
        <v>0</v>
      </c>
      <c r="L51" s="93">
        <f>+L52</f>
        <v>27017.5</v>
      </c>
      <c r="M51" s="94">
        <f>+M52</f>
        <v>0</v>
      </c>
      <c r="N51" s="94">
        <f>+N52</f>
        <v>0</v>
      </c>
      <c r="O51" s="94">
        <f>+O52</f>
        <v>32864</v>
      </c>
    </row>
    <row r="52" spans="1:15" ht="12.75" customHeight="1" thickBot="1" x14ac:dyDescent="0.25">
      <c r="A52" s="57" t="s">
        <v>320</v>
      </c>
      <c r="B52" s="58"/>
      <c r="C52" s="75">
        <v>100000</v>
      </c>
      <c r="D52" s="75"/>
      <c r="E52" s="75"/>
      <c r="F52" s="75">
        <v>25181</v>
      </c>
      <c r="G52" s="75">
        <v>20699.7</v>
      </c>
      <c r="H52" s="75">
        <v>30127.3</v>
      </c>
      <c r="I52" s="75">
        <v>48119.199999999997</v>
      </c>
      <c r="J52" s="75"/>
      <c r="K52" s="75"/>
      <c r="L52" s="90">
        <v>27017.5</v>
      </c>
      <c r="M52" s="91"/>
      <c r="N52" s="92"/>
      <c r="O52" s="92">
        <v>32864</v>
      </c>
    </row>
    <row r="53" spans="1:15" ht="13.5" thickBot="1" x14ac:dyDescent="0.25">
      <c r="A53" s="65" t="s">
        <v>58</v>
      </c>
      <c r="B53" s="66"/>
      <c r="C53" s="76">
        <f>SUM(C54:C61)</f>
        <v>308282</v>
      </c>
      <c r="D53" s="76">
        <f>SUM(D54:D61)</f>
        <v>8990.5</v>
      </c>
      <c r="E53" s="76">
        <f>SUM(E54:E61)</f>
        <v>16364.24</v>
      </c>
      <c r="F53" s="76">
        <f>SUM(F54:F61)</f>
        <v>18321.599999999999</v>
      </c>
      <c r="G53" s="76">
        <f>SUM(G54:G61)</f>
        <v>14774.2</v>
      </c>
      <c r="H53" s="76">
        <f>SUM(H54:H61)</f>
        <v>5025</v>
      </c>
      <c r="I53" s="76">
        <f>SUM(I54:I61)</f>
        <v>47169.8</v>
      </c>
      <c r="J53" s="76">
        <f>SUM(J54:J61)</f>
        <v>2000</v>
      </c>
      <c r="K53" s="76">
        <f>SUM(K54:K61)</f>
        <v>30097.599999999999</v>
      </c>
      <c r="L53" s="93">
        <f>SUM(L54:L61)</f>
        <v>37169.4</v>
      </c>
      <c r="M53" s="94">
        <f>SUM(M54:M61)</f>
        <v>12293.1</v>
      </c>
      <c r="N53" s="94">
        <f>SUM(N54:N61)</f>
        <v>5249.5</v>
      </c>
      <c r="O53" s="94">
        <f>SUM(O54:O61)</f>
        <v>20250</v>
      </c>
    </row>
    <row r="54" spans="1:15" ht="12.75" customHeight="1" thickBot="1" x14ac:dyDescent="0.25">
      <c r="A54" s="73" t="s">
        <v>321</v>
      </c>
      <c r="B54" s="95" t="s">
        <v>59</v>
      </c>
      <c r="C54" s="75">
        <v>149875.4</v>
      </c>
      <c r="D54" s="75">
        <v>8990.5</v>
      </c>
      <c r="E54" s="75">
        <v>15210.5</v>
      </c>
      <c r="F54" s="75">
        <v>18321.599999999999</v>
      </c>
      <c r="G54" s="75">
        <v>14774.2</v>
      </c>
      <c r="H54" s="75">
        <v>2500</v>
      </c>
      <c r="I54" s="75">
        <v>14793.1</v>
      </c>
      <c r="J54" s="75">
        <v>2000</v>
      </c>
      <c r="K54" s="75">
        <v>29897.599999999999</v>
      </c>
      <c r="L54" s="90">
        <v>35169.4</v>
      </c>
      <c r="M54" s="91">
        <v>12293.1</v>
      </c>
      <c r="N54" s="92"/>
      <c r="O54" s="92">
        <v>20250</v>
      </c>
    </row>
    <row r="55" spans="1:15" ht="12.75" customHeight="1" thickBot="1" x14ac:dyDescent="0.25">
      <c r="A55" s="74"/>
      <c r="B55" s="95" t="s">
        <v>26</v>
      </c>
      <c r="C55" s="75">
        <v>19056</v>
      </c>
      <c r="D55" s="75"/>
      <c r="E55" s="75">
        <v>1153.74</v>
      </c>
      <c r="F55" s="75"/>
      <c r="G55" s="75"/>
      <c r="H55" s="75">
        <v>2525</v>
      </c>
      <c r="I55" s="75"/>
      <c r="J55" s="75"/>
      <c r="K55" s="75"/>
      <c r="L55" s="90"/>
      <c r="M55" s="91"/>
      <c r="N55" s="92"/>
      <c r="O55" s="92"/>
    </row>
    <row r="56" spans="1:15" ht="12.75" customHeight="1" thickBot="1" x14ac:dyDescent="0.25">
      <c r="A56" s="73" t="s">
        <v>322</v>
      </c>
      <c r="B56" s="95" t="s">
        <v>59</v>
      </c>
      <c r="C56" s="75">
        <v>89437</v>
      </c>
      <c r="D56" s="75"/>
      <c r="E56" s="75"/>
      <c r="F56" s="75"/>
      <c r="G56" s="75"/>
      <c r="H56" s="75"/>
      <c r="I56" s="75">
        <v>1000</v>
      </c>
      <c r="J56" s="75"/>
      <c r="K56" s="75"/>
      <c r="L56" s="90">
        <v>2000</v>
      </c>
      <c r="M56" s="91"/>
      <c r="N56" s="92"/>
      <c r="O56" s="92"/>
    </row>
    <row r="57" spans="1:15" ht="12.75" customHeight="1" thickBot="1" x14ac:dyDescent="0.25">
      <c r="A57" s="74"/>
      <c r="B57" s="95" t="s">
        <v>26</v>
      </c>
      <c r="C57" s="75"/>
      <c r="D57" s="75"/>
      <c r="E57" s="75"/>
      <c r="F57" s="75"/>
      <c r="G57" s="75"/>
      <c r="H57" s="75"/>
      <c r="I57" s="75">
        <v>22676.7</v>
      </c>
      <c r="J57" s="75"/>
      <c r="K57" s="75"/>
      <c r="L57" s="90"/>
      <c r="M57" s="91"/>
      <c r="N57" s="92"/>
      <c r="O57" s="92"/>
    </row>
    <row r="58" spans="1:15" ht="12.75" customHeight="1" thickBot="1" x14ac:dyDescent="0.25">
      <c r="A58" s="73" t="s">
        <v>323</v>
      </c>
      <c r="B58" s="95" t="s">
        <v>59</v>
      </c>
      <c r="C58" s="75">
        <v>38126.6</v>
      </c>
      <c r="D58" s="75"/>
      <c r="E58" s="75"/>
      <c r="F58" s="75"/>
      <c r="G58" s="75"/>
      <c r="H58" s="75"/>
      <c r="I58" s="75"/>
      <c r="J58" s="75"/>
      <c r="K58" s="75">
        <v>200</v>
      </c>
      <c r="L58" s="90"/>
      <c r="M58" s="91"/>
      <c r="N58" s="92">
        <v>1000</v>
      </c>
      <c r="O58" s="92"/>
    </row>
    <row r="59" spans="1:15" ht="12.75" customHeight="1" thickBot="1" x14ac:dyDescent="0.25">
      <c r="A59" s="74"/>
      <c r="B59" s="95" t="s">
        <v>26</v>
      </c>
      <c r="C59" s="75">
        <v>10787</v>
      </c>
      <c r="D59" s="75"/>
      <c r="E59" s="75"/>
      <c r="F59" s="75"/>
      <c r="G59" s="75"/>
      <c r="H59" s="75"/>
      <c r="I59" s="75"/>
      <c r="J59" s="75"/>
      <c r="K59" s="75"/>
      <c r="L59" s="90"/>
      <c r="M59" s="91"/>
      <c r="N59" s="92">
        <v>4249.5</v>
      </c>
      <c r="O59" s="92"/>
    </row>
    <row r="60" spans="1:15" ht="12.75" customHeight="1" thickBot="1" x14ac:dyDescent="0.25">
      <c r="A60" s="69" t="s">
        <v>324</v>
      </c>
      <c r="B60" s="95" t="s">
        <v>59</v>
      </c>
      <c r="C60" s="75">
        <v>1000</v>
      </c>
      <c r="D60" s="75"/>
      <c r="E60" s="75"/>
      <c r="F60" s="75"/>
      <c r="G60" s="75"/>
      <c r="H60" s="75"/>
      <c r="I60" s="75">
        <v>8700</v>
      </c>
      <c r="J60" s="75"/>
      <c r="K60" s="75"/>
      <c r="L60" s="90"/>
      <c r="M60" s="91"/>
      <c r="N60" s="92"/>
      <c r="O60" s="92"/>
    </row>
    <row r="61" spans="1:15" ht="13.5" customHeight="1" thickBot="1" x14ac:dyDescent="0.25">
      <c r="A61" s="70"/>
      <c r="B61" s="96" t="s">
        <v>26</v>
      </c>
      <c r="C61" s="97"/>
      <c r="D61" s="97"/>
      <c r="E61" s="97"/>
      <c r="F61" s="97"/>
      <c r="G61" s="97"/>
      <c r="H61" s="97"/>
      <c r="I61" s="97"/>
      <c r="J61" s="97"/>
      <c r="K61" s="97"/>
      <c r="L61" s="77"/>
      <c r="M61" s="91"/>
      <c r="N61" s="92"/>
      <c r="O61" s="92"/>
    </row>
    <row r="62" spans="1:15" s="10" customFormat="1" ht="13.5" customHeight="1" thickBot="1" x14ac:dyDescent="0.25">
      <c r="A62" s="104" t="s">
        <v>80</v>
      </c>
      <c r="B62" s="105"/>
      <c r="C62" s="53" t="e">
        <f>+C53+C51+C48+C45+C37+C33+C30+C27+C22+C13+C6</f>
        <v>#VALUE!</v>
      </c>
      <c r="D62" s="53">
        <f>+D53+D51+D48+D45+D37+D33+D30+D27+D22+D13+D6</f>
        <v>273780.90000000002</v>
      </c>
      <c r="E62" s="53">
        <f>+E53+E51+E48+E45+E37+E33+E30+E27+E22+E13+E6</f>
        <v>448102.63</v>
      </c>
      <c r="F62" s="53">
        <f>+F53+F51+F48+F45+F37+F33+F30+F27+F22+F13+F6</f>
        <v>982568.4</v>
      </c>
      <c r="G62" s="53">
        <f>+G53+G51+G48+G45+G37+G33+G30+G27+G22+G13+G6</f>
        <v>440154.89999999997</v>
      </c>
      <c r="H62" s="53">
        <f>+H53+H51+H48+H45+H37+H33+H30+H27+H22+H13+H6</f>
        <v>574804.4</v>
      </c>
      <c r="I62" s="53">
        <f>+I53+I51+I48+I45+I37+I33+I30+I27+I22+I13+I6</f>
        <v>1222732.7</v>
      </c>
      <c r="J62" s="53">
        <f>+J53+J51+J48+J45+J37+J33+J30+J27+J22+J13+J6</f>
        <v>384501.1</v>
      </c>
      <c r="K62" s="53">
        <f>+K53+K51+K48+K45+K37+K33+K30+K27+K22+K13+K6</f>
        <v>551520.69999999995</v>
      </c>
      <c r="L62" s="98">
        <f>+L53+L51+L48+L45+L37+L33+L30+L27+L22+L13+L6</f>
        <v>19329736.000000004</v>
      </c>
      <c r="M62" s="94">
        <f>+M53+M51+M48+M45+M37+M33+M30+M27+M22+M13+M6</f>
        <v>12374.2</v>
      </c>
      <c r="N62" s="94">
        <f>+N53+N51+N48+N45+N37+N33+N30+N27+N22+N13+N6</f>
        <v>7247.9</v>
      </c>
      <c r="O62" s="94">
        <f>+O53+O51+O48+O45+O37+O33+O30+O27+O22+O13+O6</f>
        <v>395266.49999999994</v>
      </c>
    </row>
    <row r="63" spans="1:15" ht="13.5" thickBot="1" x14ac:dyDescent="0.25">
      <c r="A63" s="65" t="s">
        <v>21</v>
      </c>
      <c r="B63" s="66"/>
      <c r="C63" s="75"/>
      <c r="D63" s="75"/>
      <c r="E63" s="75"/>
      <c r="F63" s="75"/>
      <c r="G63" s="75"/>
      <c r="H63" s="75"/>
      <c r="I63" s="75"/>
      <c r="J63" s="75"/>
      <c r="K63" s="75"/>
      <c r="L63" s="90"/>
      <c r="M63" s="91"/>
      <c r="N63" s="92"/>
      <c r="O63" s="92"/>
    </row>
    <row r="64" spans="1:15" ht="12.75" customHeight="1" thickBot="1" x14ac:dyDescent="0.25">
      <c r="A64" s="57" t="s">
        <v>325</v>
      </c>
      <c r="B64" s="58"/>
      <c r="C64" s="75"/>
      <c r="D64" s="75"/>
      <c r="E64" s="75"/>
      <c r="F64" s="75"/>
      <c r="G64" s="75"/>
      <c r="H64" s="75"/>
      <c r="I64" s="75"/>
      <c r="J64" s="75"/>
      <c r="K64" s="75"/>
      <c r="L64" s="90"/>
      <c r="M64" s="91"/>
      <c r="N64" s="92"/>
      <c r="O64" s="92"/>
    </row>
    <row r="65" spans="1:15" ht="12.75" customHeight="1" thickBot="1" x14ac:dyDescent="0.25">
      <c r="A65" s="57" t="s">
        <v>326</v>
      </c>
      <c r="B65" s="58"/>
      <c r="C65" s="75"/>
      <c r="D65" s="75"/>
      <c r="E65" s="75"/>
      <c r="F65" s="75">
        <v>10459488.5</v>
      </c>
      <c r="G65" s="75"/>
      <c r="H65" s="75"/>
      <c r="I65" s="75">
        <v>4291794</v>
      </c>
      <c r="J65" s="75"/>
      <c r="K65" s="75"/>
      <c r="L65" s="90"/>
      <c r="M65" s="91"/>
      <c r="N65" s="92"/>
      <c r="O65" s="92"/>
    </row>
    <row r="66" spans="1:15" ht="12.75" customHeight="1" thickBot="1" x14ac:dyDescent="0.25">
      <c r="A66" s="57" t="s">
        <v>327</v>
      </c>
      <c r="B66" s="58"/>
      <c r="C66" s="75">
        <v>317226.5</v>
      </c>
      <c r="D66" s="75"/>
      <c r="E66" s="75">
        <v>8666.67</v>
      </c>
      <c r="F66" s="75">
        <v>6432.8</v>
      </c>
      <c r="G66" s="75">
        <v>13671.5</v>
      </c>
      <c r="H66" s="75"/>
      <c r="I66" s="75">
        <v>4009.1</v>
      </c>
      <c r="J66" s="75"/>
      <c r="K66" s="75"/>
      <c r="L66" s="90"/>
      <c r="M66" s="91"/>
      <c r="N66" s="92"/>
      <c r="O66" s="92"/>
    </row>
    <row r="67" spans="1:15" ht="12.75" customHeight="1" thickBot="1" x14ac:dyDescent="0.25">
      <c r="A67" s="57" t="s">
        <v>328</v>
      </c>
      <c r="B67" s="58"/>
      <c r="C67" s="75" t="s">
        <v>396</v>
      </c>
      <c r="D67" s="75"/>
      <c r="E67" s="75">
        <v>73748.320000000007</v>
      </c>
      <c r="F67" s="75">
        <v>6152864.5</v>
      </c>
      <c r="G67" s="75">
        <v>1348755.3</v>
      </c>
      <c r="H67" s="75"/>
      <c r="I67" s="75">
        <v>1963114.9</v>
      </c>
      <c r="J67" s="75"/>
      <c r="K67" s="75"/>
      <c r="L67" s="90"/>
      <c r="M67" s="91">
        <v>584922.6</v>
      </c>
      <c r="N67" s="92">
        <v>2372153.7999999998</v>
      </c>
      <c r="O67" s="92"/>
    </row>
    <row r="68" spans="1:15" ht="12.75" customHeight="1" thickBot="1" x14ac:dyDescent="0.25">
      <c r="A68" s="57" t="s">
        <v>329</v>
      </c>
      <c r="B68" s="58"/>
      <c r="C68" s="75" t="s">
        <v>397</v>
      </c>
      <c r="D68" s="75"/>
      <c r="E68" s="75">
        <v>92981.8</v>
      </c>
      <c r="F68" s="75">
        <v>10221.6</v>
      </c>
      <c r="G68" s="75">
        <v>25686.6</v>
      </c>
      <c r="H68" s="75"/>
      <c r="I68" s="75"/>
      <c r="J68" s="75"/>
      <c r="K68" s="75"/>
      <c r="L68" s="90"/>
      <c r="M68" s="91"/>
      <c r="N68" s="92">
        <v>5500</v>
      </c>
      <c r="O68" s="92"/>
    </row>
    <row r="69" spans="1:15" ht="12.75" customHeight="1" thickBot="1" x14ac:dyDescent="0.25">
      <c r="A69" s="69" t="s">
        <v>18</v>
      </c>
      <c r="B69" s="95" t="s">
        <v>59</v>
      </c>
      <c r="C69" s="76"/>
      <c r="D69" s="75"/>
      <c r="E69" s="75"/>
      <c r="F69" s="75"/>
      <c r="G69" s="75"/>
      <c r="H69" s="75"/>
      <c r="I69" s="75">
        <v>1000</v>
      </c>
      <c r="J69" s="75"/>
      <c r="K69" s="75">
        <v>1511.7</v>
      </c>
      <c r="L69" s="90"/>
      <c r="M69" s="91"/>
      <c r="N69" s="92"/>
      <c r="O69" s="92"/>
    </row>
    <row r="70" spans="1:15" ht="12.75" customHeight="1" thickBot="1" x14ac:dyDescent="0.25">
      <c r="A70" s="70"/>
      <c r="B70" s="95" t="s">
        <v>26</v>
      </c>
      <c r="C70" s="75"/>
      <c r="D70" s="75"/>
      <c r="E70" s="75"/>
      <c r="F70" s="75"/>
      <c r="G70" s="75"/>
      <c r="H70" s="75"/>
      <c r="I70" s="75"/>
      <c r="J70" s="75"/>
      <c r="K70" s="75"/>
      <c r="L70" s="90"/>
      <c r="M70" s="91"/>
      <c r="N70" s="92"/>
      <c r="O70" s="92"/>
    </row>
    <row r="71" spans="1:15" ht="12.75" customHeight="1" thickBot="1" x14ac:dyDescent="0.25">
      <c r="A71" s="69" t="s">
        <v>20</v>
      </c>
      <c r="B71" s="95" t="s">
        <v>59</v>
      </c>
      <c r="C71" s="75"/>
      <c r="D71" s="75">
        <v>2000</v>
      </c>
      <c r="E71" s="75"/>
      <c r="F71" s="75"/>
      <c r="G71" s="75"/>
      <c r="H71" s="75"/>
      <c r="I71" s="75"/>
      <c r="J71" s="75"/>
      <c r="K71" s="75"/>
      <c r="L71" s="90"/>
      <c r="M71" s="91"/>
      <c r="N71" s="92"/>
      <c r="O71" s="92"/>
    </row>
    <row r="72" spans="1:15" ht="12.75" customHeight="1" thickBot="1" x14ac:dyDescent="0.25">
      <c r="A72" s="70"/>
      <c r="B72" s="95" t="s">
        <v>26</v>
      </c>
      <c r="C72" s="75"/>
      <c r="D72" s="75"/>
      <c r="E72" s="75"/>
      <c r="F72" s="75"/>
      <c r="G72" s="75"/>
      <c r="H72" s="75"/>
      <c r="I72" s="75"/>
      <c r="J72" s="75"/>
      <c r="K72" s="75"/>
      <c r="L72" s="90"/>
      <c r="M72" s="91"/>
      <c r="N72" s="92"/>
      <c r="O72" s="92"/>
    </row>
    <row r="73" spans="1:15" ht="12.75" customHeight="1" thickBot="1" x14ac:dyDescent="0.25">
      <c r="A73" s="69" t="s">
        <v>19</v>
      </c>
      <c r="B73" s="95" t="s">
        <v>59</v>
      </c>
      <c r="C73" s="75"/>
      <c r="D73" s="75"/>
      <c r="E73" s="75"/>
      <c r="F73" s="75"/>
      <c r="G73" s="75"/>
      <c r="H73" s="75"/>
      <c r="I73" s="75"/>
      <c r="J73" s="75"/>
      <c r="K73" s="75"/>
      <c r="L73" s="90"/>
      <c r="M73" s="91"/>
      <c r="N73" s="92"/>
      <c r="O73" s="92"/>
    </row>
    <row r="74" spans="1:15" ht="12.75" customHeight="1" thickBot="1" x14ac:dyDescent="0.25">
      <c r="A74" s="70"/>
      <c r="B74" s="95" t="s">
        <v>26</v>
      </c>
      <c r="C74" s="75"/>
      <c r="D74" s="75"/>
      <c r="E74" s="75"/>
      <c r="F74" s="75"/>
      <c r="G74" s="75"/>
      <c r="H74" s="75"/>
      <c r="I74" s="75"/>
      <c r="J74" s="75"/>
      <c r="K74" s="75">
        <v>1100</v>
      </c>
      <c r="L74" s="90"/>
      <c r="M74" s="91"/>
      <c r="N74" s="92"/>
      <c r="O74" s="92"/>
    </row>
    <row r="75" spans="1:15" ht="13.5" customHeight="1" thickBot="1" x14ac:dyDescent="0.25">
      <c r="A75" s="54" t="s">
        <v>330</v>
      </c>
      <c r="B75" s="95" t="s">
        <v>23</v>
      </c>
      <c r="C75" s="75"/>
      <c r="D75" s="75"/>
      <c r="E75" s="75"/>
      <c r="F75" s="75"/>
      <c r="G75" s="75"/>
      <c r="H75" s="75"/>
      <c r="I75" s="75"/>
      <c r="J75" s="75"/>
      <c r="K75" s="75"/>
      <c r="L75" s="90"/>
      <c r="M75" s="91"/>
      <c r="N75" s="92"/>
      <c r="O75" s="92"/>
    </row>
    <row r="76" spans="1:15" x14ac:dyDescent="0.2">
      <c r="C76" s="6"/>
      <c r="D76" s="6"/>
      <c r="E76" s="6"/>
      <c r="F76" s="6"/>
      <c r="G76" s="6"/>
      <c r="H76" s="6"/>
      <c r="I76" s="6"/>
      <c r="J76" s="6"/>
      <c r="K76" s="6"/>
      <c r="L76" s="6"/>
    </row>
  </sheetData>
  <mergeCells count="65">
    <mergeCell ref="A13:B13"/>
    <mergeCell ref="A8:B8"/>
    <mergeCell ref="A9:B9"/>
    <mergeCell ref="A10:B10"/>
    <mergeCell ref="A11:B11"/>
    <mergeCell ref="A12:B12"/>
    <mergeCell ref="A2:B3"/>
    <mergeCell ref="A4:B4"/>
    <mergeCell ref="A5:B5"/>
    <mergeCell ref="A6:B6"/>
    <mergeCell ref="A7:B7"/>
    <mergeCell ref="A56:A57"/>
    <mergeCell ref="A54:A55"/>
    <mergeCell ref="A44:B44"/>
    <mergeCell ref="A45:B45"/>
    <mergeCell ref="A46:B46"/>
    <mergeCell ref="A47:B47"/>
    <mergeCell ref="A48:B48"/>
    <mergeCell ref="A49:B49"/>
    <mergeCell ref="A50:B50"/>
    <mergeCell ref="A51:B51"/>
    <mergeCell ref="A52:B52"/>
    <mergeCell ref="A53:B53"/>
    <mergeCell ref="A73:A74"/>
    <mergeCell ref="A69:A70"/>
    <mergeCell ref="A71:A72"/>
    <mergeCell ref="A58:A59"/>
    <mergeCell ref="A60:A61"/>
    <mergeCell ref="A62:B62"/>
    <mergeCell ref="A63:B63"/>
    <mergeCell ref="A64:B64"/>
    <mergeCell ref="A65:B65"/>
    <mergeCell ref="A66:B66"/>
    <mergeCell ref="A67:B67"/>
    <mergeCell ref="A68:B68"/>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s>
  <pageMargins left="0.28999999999999998" right="0.2" top="0.22" bottom="0.22" header="0.2" footer="0.2"/>
  <pageSetup paperSize="9" scale="7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Маягт 1,2</vt:lpstr>
      <vt:lpstr>Маягт 3</vt:lpstr>
      <vt:lpstr>'Маягт 1,2'!Print_Area</vt:lpstr>
      <vt:lpstr>'Маягт 3'!Print_Area</vt:lpstr>
    </vt:vector>
  </TitlesOfParts>
  <Company>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davaasuren</dc:creator>
  <cp:lastModifiedBy>user</cp:lastModifiedBy>
  <cp:lastPrinted>2012-07-24T02:53:41Z</cp:lastPrinted>
  <dcterms:created xsi:type="dcterms:W3CDTF">2007-04-03T06:24:16Z</dcterms:created>
  <dcterms:modified xsi:type="dcterms:W3CDTF">2014-04-16T08:39:55Z</dcterms:modified>
</cp:coreProperties>
</file>