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Revised" sheetId="2" r:id="rId1"/>
  </sheets>
  <definedNames>
    <definedName name="_xlnm.Print_Titles" localSheetId="0">Revised!$A:$A</definedName>
  </definedNames>
  <calcPr calcId="145621" fullCalcOnLoad="1"/>
</workbook>
</file>

<file path=xl/calcChain.xml><?xml version="1.0" encoding="utf-8"?>
<calcChain xmlns="http://schemas.openxmlformats.org/spreadsheetml/2006/main">
  <c r="C52" i="2" l="1"/>
  <c r="C51" i="2"/>
  <c r="C49" i="2"/>
  <c r="C47" i="2"/>
  <c r="C48" i="2"/>
  <c r="C46" i="2"/>
  <c r="C45" i="2"/>
  <c r="C44" i="2"/>
  <c r="C43" i="2"/>
  <c r="C42" i="2"/>
  <c r="C41" i="2"/>
  <c r="C40" i="2"/>
  <c r="C39" i="2"/>
  <c r="C38" i="2"/>
  <c r="C37" i="2"/>
  <c r="C35" i="2"/>
  <c r="C36" i="2"/>
  <c r="C34" i="2"/>
  <c r="C33" i="2"/>
  <c r="C31" i="2"/>
  <c r="C32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C11" i="2"/>
  <c r="CJ11" i="2"/>
  <c r="BC13" i="2"/>
  <c r="V14" i="2"/>
  <c r="BL14" i="2"/>
  <c r="CM14" i="2"/>
  <c r="V17" i="2"/>
  <c r="AC17" i="2"/>
  <c r="AS17" i="2"/>
  <c r="AS10" i="2"/>
  <c r="AX17" i="2"/>
  <c r="BO17" i="2"/>
  <c r="CA17" i="2"/>
  <c r="CH17" i="2"/>
  <c r="CH10" i="2"/>
  <c r="CJ17" i="2"/>
  <c r="CZ17" i="2"/>
  <c r="CZ10" i="2"/>
  <c r="DU17" i="2"/>
  <c r="FB17" i="2"/>
  <c r="FB10" i="2"/>
  <c r="FB53" i="2"/>
  <c r="FQ17" i="2"/>
  <c r="GE17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EX10" i="2"/>
  <c r="EY10" i="2"/>
  <c r="EZ10" i="2"/>
  <c r="FA10" i="2"/>
  <c r="FC10" i="2"/>
  <c r="FD10" i="2"/>
  <c r="FE10" i="2"/>
  <c r="FF10" i="2"/>
  <c r="FG10" i="2"/>
  <c r="FH10" i="2"/>
  <c r="FI10" i="2"/>
  <c r="FJ10" i="2"/>
  <c r="FK10" i="2"/>
  <c r="FL10" i="2"/>
  <c r="FM10" i="2"/>
  <c r="FN10" i="2"/>
  <c r="FO10" i="2"/>
  <c r="FP10" i="2"/>
  <c r="FQ10" i="2"/>
  <c r="FR10" i="2"/>
  <c r="FS10" i="2"/>
  <c r="FT10" i="2"/>
  <c r="FU10" i="2"/>
  <c r="FV10" i="2"/>
  <c r="FW10" i="2"/>
  <c r="FX10" i="2"/>
  <c r="FY10" i="2"/>
  <c r="FZ10" i="2"/>
  <c r="GA10" i="2"/>
  <c r="GB10" i="2"/>
  <c r="GC10" i="2"/>
  <c r="GD10" i="2"/>
  <c r="GE10" i="2"/>
  <c r="L21" i="2"/>
  <c r="AA21" i="2"/>
  <c r="AM21" i="2"/>
  <c r="AV21" i="2"/>
  <c r="BI21" i="2"/>
  <c r="BJ21" i="2"/>
  <c r="CG21" i="2"/>
  <c r="CL21" i="2"/>
  <c r="DF21" i="2"/>
  <c r="DN21" i="2"/>
  <c r="DX21" i="2"/>
  <c r="DX20" i="2"/>
  <c r="EL21" i="2"/>
  <c r="EY21" i="2"/>
  <c r="Y25" i="2"/>
  <c r="AL25" i="2"/>
  <c r="AS25" i="2"/>
  <c r="BL25" i="2"/>
  <c r="CG25" i="2"/>
  <c r="CM25" i="2"/>
  <c r="AM26" i="2"/>
  <c r="AX26" i="2"/>
  <c r="CM26" i="2"/>
  <c r="CP26" i="2"/>
  <c r="FB26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N20" i="2"/>
  <c r="AO20" i="2"/>
  <c r="AP20" i="2"/>
  <c r="AQ20" i="2"/>
  <c r="AR20" i="2"/>
  <c r="AS20" i="2"/>
  <c r="AT20" i="2"/>
  <c r="AU20" i="2"/>
  <c r="AV20" i="2"/>
  <c r="AW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Y20" i="2"/>
  <c r="DY53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K53" i="2"/>
  <c r="EL20" i="2"/>
  <c r="EM20" i="2"/>
  <c r="EN20" i="2"/>
  <c r="EO20" i="2"/>
  <c r="EO53" i="2"/>
  <c r="EP20" i="2"/>
  <c r="EQ20" i="2"/>
  <c r="ER20" i="2"/>
  <c r="ES20" i="2"/>
  <c r="ET20" i="2"/>
  <c r="EU20" i="2"/>
  <c r="EV20" i="2"/>
  <c r="EW20" i="2"/>
  <c r="EX20" i="2"/>
  <c r="EY20" i="2"/>
  <c r="EZ20" i="2"/>
  <c r="FA20" i="2"/>
  <c r="FA53" i="2"/>
  <c r="FB20" i="2"/>
  <c r="FC20" i="2"/>
  <c r="FD20" i="2"/>
  <c r="FE20" i="2"/>
  <c r="FE53" i="2"/>
  <c r="FF20" i="2"/>
  <c r="FG20" i="2"/>
  <c r="FH20" i="2"/>
  <c r="FI20" i="2"/>
  <c r="FJ20" i="2"/>
  <c r="FK20" i="2"/>
  <c r="FL20" i="2"/>
  <c r="FM20" i="2"/>
  <c r="FN20" i="2"/>
  <c r="FO20" i="2"/>
  <c r="FP20" i="2"/>
  <c r="FQ20" i="2"/>
  <c r="FR20" i="2"/>
  <c r="FS20" i="2"/>
  <c r="FT20" i="2"/>
  <c r="FU20" i="2"/>
  <c r="FU53" i="2"/>
  <c r="FV20" i="2"/>
  <c r="FW20" i="2"/>
  <c r="FX20" i="2"/>
  <c r="FY20" i="2"/>
  <c r="FZ20" i="2"/>
  <c r="GA20" i="2"/>
  <c r="GB20" i="2"/>
  <c r="GC20" i="2"/>
  <c r="GC53" i="2"/>
  <c r="GD20" i="2"/>
  <c r="GE2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X53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N53" i="2"/>
  <c r="CO31" i="2"/>
  <c r="CP31" i="2"/>
  <c r="CQ31" i="2"/>
  <c r="CR31" i="2"/>
  <c r="CS31" i="2"/>
  <c r="CT31" i="2"/>
  <c r="CU31" i="2"/>
  <c r="CV31" i="2"/>
  <c r="CV53" i="2"/>
  <c r="CW31" i="2"/>
  <c r="CX31" i="2"/>
  <c r="CY31" i="2"/>
  <c r="CZ31" i="2"/>
  <c r="DA31" i="2"/>
  <c r="DB31" i="2"/>
  <c r="DC31" i="2"/>
  <c r="DD31" i="2"/>
  <c r="DD53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T53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J53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EX31" i="2"/>
  <c r="EY31" i="2"/>
  <c r="EZ31" i="2"/>
  <c r="EZ53" i="2"/>
  <c r="FA31" i="2"/>
  <c r="FB31" i="2"/>
  <c r="FC31" i="2"/>
  <c r="FD31" i="2"/>
  <c r="FE31" i="2"/>
  <c r="FF31" i="2"/>
  <c r="FG31" i="2"/>
  <c r="FH31" i="2"/>
  <c r="FI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V31" i="2"/>
  <c r="FW31" i="2"/>
  <c r="FX31" i="2"/>
  <c r="FY31" i="2"/>
  <c r="FZ31" i="2"/>
  <c r="GA31" i="2"/>
  <c r="GB31" i="2"/>
  <c r="GC31" i="2"/>
  <c r="GD31" i="2"/>
  <c r="GE31" i="2"/>
  <c r="D35" i="2"/>
  <c r="E35" i="2"/>
  <c r="E53" i="2"/>
  <c r="F35" i="2"/>
  <c r="G35" i="2"/>
  <c r="H35" i="2"/>
  <c r="I35" i="2"/>
  <c r="I53" i="2"/>
  <c r="J35" i="2"/>
  <c r="K35" i="2"/>
  <c r="L35" i="2"/>
  <c r="M35" i="2"/>
  <c r="M53" i="2"/>
  <c r="N35" i="2"/>
  <c r="O35" i="2"/>
  <c r="P35" i="2"/>
  <c r="Q35" i="2"/>
  <c r="Q53" i="2"/>
  <c r="R35" i="2"/>
  <c r="S35" i="2"/>
  <c r="T35" i="2"/>
  <c r="U35" i="2"/>
  <c r="U53" i="2"/>
  <c r="V35" i="2"/>
  <c r="W35" i="2"/>
  <c r="X35" i="2"/>
  <c r="Y35" i="2"/>
  <c r="Y53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EZ35" i="2"/>
  <c r="FA35" i="2"/>
  <c r="FB35" i="2"/>
  <c r="FC35" i="2"/>
  <c r="FD35" i="2"/>
  <c r="FE35" i="2"/>
  <c r="FF35" i="2"/>
  <c r="FG35" i="2"/>
  <c r="FH35" i="2"/>
  <c r="FI35" i="2"/>
  <c r="FJ35" i="2"/>
  <c r="FK35" i="2"/>
  <c r="FL35" i="2"/>
  <c r="FM35" i="2"/>
  <c r="FN35" i="2"/>
  <c r="FO35" i="2"/>
  <c r="FP35" i="2"/>
  <c r="FQ35" i="2"/>
  <c r="FR35" i="2"/>
  <c r="FS35" i="2"/>
  <c r="FT35" i="2"/>
  <c r="FU35" i="2"/>
  <c r="FV35" i="2"/>
  <c r="FW35" i="2"/>
  <c r="FX35" i="2"/>
  <c r="FY35" i="2"/>
  <c r="FZ35" i="2"/>
  <c r="GA35" i="2"/>
  <c r="GB35" i="2"/>
  <c r="GC35" i="2"/>
  <c r="GD35" i="2"/>
  <c r="GE35" i="2"/>
  <c r="D38" i="2"/>
  <c r="E38" i="2"/>
  <c r="F38" i="2"/>
  <c r="F53" i="2"/>
  <c r="G38" i="2"/>
  <c r="H38" i="2"/>
  <c r="I38" i="2"/>
  <c r="J38" i="2"/>
  <c r="J53" i="2"/>
  <c r="K38" i="2"/>
  <c r="L38" i="2"/>
  <c r="M38" i="2"/>
  <c r="N38" i="2"/>
  <c r="N53" i="2"/>
  <c r="O38" i="2"/>
  <c r="P38" i="2"/>
  <c r="Q38" i="2"/>
  <c r="R38" i="2"/>
  <c r="R53" i="2"/>
  <c r="S38" i="2"/>
  <c r="T38" i="2"/>
  <c r="U38" i="2"/>
  <c r="V38" i="2"/>
  <c r="V53" i="2"/>
  <c r="W38" i="2"/>
  <c r="X38" i="2"/>
  <c r="Y38" i="2"/>
  <c r="Z38" i="2"/>
  <c r="Z53" i="2"/>
  <c r="AA38" i="2"/>
  <c r="AB38" i="2"/>
  <c r="AC38" i="2"/>
  <c r="AD38" i="2"/>
  <c r="AD53" i="2"/>
  <c r="AE38" i="2"/>
  <c r="AF38" i="2"/>
  <c r="AG38" i="2"/>
  <c r="AH38" i="2"/>
  <c r="AH53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T53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F53" i="2"/>
  <c r="BG38" i="2"/>
  <c r="BH38" i="2"/>
  <c r="BI38" i="2"/>
  <c r="BJ38" i="2"/>
  <c r="BK38" i="2"/>
  <c r="BL38" i="2"/>
  <c r="BM38" i="2"/>
  <c r="BN38" i="2"/>
  <c r="BN53" i="2"/>
  <c r="BO38" i="2"/>
  <c r="BP38" i="2"/>
  <c r="BQ38" i="2"/>
  <c r="BR38" i="2"/>
  <c r="BS38" i="2"/>
  <c r="BT38" i="2"/>
  <c r="BU38" i="2"/>
  <c r="BV38" i="2"/>
  <c r="BV53" i="2"/>
  <c r="BW38" i="2"/>
  <c r="BX38" i="2"/>
  <c r="BY38" i="2"/>
  <c r="BZ38" i="2"/>
  <c r="CA38" i="2"/>
  <c r="CB38" i="2"/>
  <c r="CC38" i="2"/>
  <c r="CD38" i="2"/>
  <c r="CD53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R53" i="2"/>
  <c r="FS38" i="2"/>
  <c r="FT38" i="2"/>
  <c r="FU38" i="2"/>
  <c r="FV38" i="2"/>
  <c r="FW38" i="2"/>
  <c r="FX38" i="2"/>
  <c r="FY38" i="2"/>
  <c r="FZ38" i="2"/>
  <c r="FZ53" i="2"/>
  <c r="GA38" i="2"/>
  <c r="GB38" i="2"/>
  <c r="GC38" i="2"/>
  <c r="GD38" i="2"/>
  <c r="GE38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Q53" i="2"/>
  <c r="AR41" i="2"/>
  <c r="AS41" i="2"/>
  <c r="AT41" i="2"/>
  <c r="AU41" i="2"/>
  <c r="AU53" i="2"/>
  <c r="AV41" i="2"/>
  <c r="AW41" i="2"/>
  <c r="AX41" i="2"/>
  <c r="AY41" i="2"/>
  <c r="AY53" i="2"/>
  <c r="AZ41" i="2"/>
  <c r="BA41" i="2"/>
  <c r="BB41" i="2"/>
  <c r="BC41" i="2"/>
  <c r="BC53" i="2"/>
  <c r="BD41" i="2"/>
  <c r="BE41" i="2"/>
  <c r="BF41" i="2"/>
  <c r="BG41" i="2"/>
  <c r="BG53" i="2"/>
  <c r="BH41" i="2"/>
  <c r="BI41" i="2"/>
  <c r="BJ41" i="2"/>
  <c r="BK41" i="2"/>
  <c r="BK53" i="2"/>
  <c r="BL41" i="2"/>
  <c r="BM41" i="2"/>
  <c r="BN41" i="2"/>
  <c r="BO41" i="2"/>
  <c r="BO53" i="2"/>
  <c r="BP41" i="2"/>
  <c r="BQ41" i="2"/>
  <c r="BR41" i="2"/>
  <c r="BS41" i="2"/>
  <c r="BS53" i="2"/>
  <c r="BT41" i="2"/>
  <c r="BU41" i="2"/>
  <c r="BV41" i="2"/>
  <c r="BW41" i="2"/>
  <c r="BW53" i="2"/>
  <c r="BX41" i="2"/>
  <c r="BY41" i="2"/>
  <c r="BZ41" i="2"/>
  <c r="CA41" i="2"/>
  <c r="CA53" i="2"/>
  <c r="CB41" i="2"/>
  <c r="CC41" i="2"/>
  <c r="CD41" i="2"/>
  <c r="CE41" i="2"/>
  <c r="CE53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H53" i="2"/>
  <c r="DI41" i="2"/>
  <c r="DJ41" i="2"/>
  <c r="DK41" i="2"/>
  <c r="DL41" i="2"/>
  <c r="DM41" i="2"/>
  <c r="DN41" i="2"/>
  <c r="DO41" i="2"/>
  <c r="DP41" i="2"/>
  <c r="DP53" i="2"/>
  <c r="DQ41" i="2"/>
  <c r="DR41" i="2"/>
  <c r="DS41" i="2"/>
  <c r="DT41" i="2"/>
  <c r="DU41" i="2"/>
  <c r="DV41" i="2"/>
  <c r="DW41" i="2"/>
  <c r="DX41" i="2"/>
  <c r="DX53" i="2"/>
  <c r="DY41" i="2"/>
  <c r="DZ41" i="2"/>
  <c r="EA41" i="2"/>
  <c r="EB41" i="2"/>
  <c r="EC41" i="2"/>
  <c r="ED41" i="2"/>
  <c r="EE41" i="2"/>
  <c r="EF41" i="2"/>
  <c r="EF53" i="2"/>
  <c r="EG41" i="2"/>
  <c r="EH41" i="2"/>
  <c r="EI41" i="2"/>
  <c r="EJ41" i="2"/>
  <c r="EK41" i="2"/>
  <c r="EL41" i="2"/>
  <c r="EM41" i="2"/>
  <c r="EN41" i="2"/>
  <c r="EN53" i="2"/>
  <c r="EO41" i="2"/>
  <c r="EP41" i="2"/>
  <c r="EQ41" i="2"/>
  <c r="ER41" i="2"/>
  <c r="ES41" i="2"/>
  <c r="ET41" i="2"/>
  <c r="EU41" i="2"/>
  <c r="EV41" i="2"/>
  <c r="EV53" i="2"/>
  <c r="EW41" i="2"/>
  <c r="EX41" i="2"/>
  <c r="EY41" i="2"/>
  <c r="EZ41" i="2"/>
  <c r="FA41" i="2"/>
  <c r="FB41" i="2"/>
  <c r="FC41" i="2"/>
  <c r="FD41" i="2"/>
  <c r="FD53" i="2"/>
  <c r="FE41" i="2"/>
  <c r="FF41" i="2"/>
  <c r="FG41" i="2"/>
  <c r="FH41" i="2"/>
  <c r="FI41" i="2"/>
  <c r="FJ41" i="2"/>
  <c r="FK41" i="2"/>
  <c r="FL41" i="2"/>
  <c r="FL53" i="2"/>
  <c r="FM41" i="2"/>
  <c r="FN41" i="2"/>
  <c r="FO41" i="2"/>
  <c r="FP41" i="2"/>
  <c r="FQ41" i="2"/>
  <c r="FR41" i="2"/>
  <c r="FS41" i="2"/>
  <c r="FT41" i="2"/>
  <c r="FU41" i="2"/>
  <c r="FV41" i="2"/>
  <c r="FW41" i="2"/>
  <c r="FX41" i="2"/>
  <c r="FY41" i="2"/>
  <c r="FZ41" i="2"/>
  <c r="GA41" i="2"/>
  <c r="GB41" i="2"/>
  <c r="GC41" i="2"/>
  <c r="GD41" i="2"/>
  <c r="GE41" i="2"/>
  <c r="AB48" i="2"/>
  <c r="AL48" i="2"/>
  <c r="AL47" i="2"/>
  <c r="AS48" i="2"/>
  <c r="BQ48" i="2"/>
  <c r="CL48" i="2"/>
  <c r="CO48" i="2"/>
  <c r="CO47" i="2"/>
  <c r="FN48" i="2"/>
  <c r="AS49" i="2"/>
  <c r="CL49" i="2"/>
  <c r="CL47" i="2"/>
  <c r="FN49" i="2"/>
  <c r="FN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C47" i="2"/>
  <c r="AD47" i="2"/>
  <c r="AE47" i="2"/>
  <c r="AF47" i="2"/>
  <c r="AG47" i="2"/>
  <c r="AH47" i="2"/>
  <c r="AI47" i="2"/>
  <c r="AJ47" i="2"/>
  <c r="AK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I53" i="2"/>
  <c r="BJ47" i="2"/>
  <c r="BK47" i="2"/>
  <c r="BL47" i="2"/>
  <c r="BM47" i="2"/>
  <c r="BN47" i="2"/>
  <c r="BO47" i="2"/>
  <c r="BP47" i="2"/>
  <c r="BQ47" i="2"/>
  <c r="BQ53" i="2"/>
  <c r="BR47" i="2"/>
  <c r="BS47" i="2"/>
  <c r="BT47" i="2"/>
  <c r="BU47" i="2"/>
  <c r="BV47" i="2"/>
  <c r="BW47" i="2"/>
  <c r="BX47" i="2"/>
  <c r="BY47" i="2"/>
  <c r="BY53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M47" i="2"/>
  <c r="CN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EB47" i="2"/>
  <c r="EC47" i="2"/>
  <c r="ED47" i="2"/>
  <c r="EE47" i="2"/>
  <c r="EF47" i="2"/>
  <c r="EG47" i="2"/>
  <c r="EH47" i="2"/>
  <c r="EI47" i="2"/>
  <c r="EJ47" i="2"/>
  <c r="EK47" i="2"/>
  <c r="EL47" i="2"/>
  <c r="EM47" i="2"/>
  <c r="EN47" i="2"/>
  <c r="EO47" i="2"/>
  <c r="EP47" i="2"/>
  <c r="EQ47" i="2"/>
  <c r="ER47" i="2"/>
  <c r="ES47" i="2"/>
  <c r="ET47" i="2"/>
  <c r="EU47" i="2"/>
  <c r="EV47" i="2"/>
  <c r="EW47" i="2"/>
  <c r="EX47" i="2"/>
  <c r="EY47" i="2"/>
  <c r="EZ47" i="2"/>
  <c r="FA47" i="2"/>
  <c r="FB47" i="2"/>
  <c r="FC47" i="2"/>
  <c r="FD47" i="2"/>
  <c r="FE47" i="2"/>
  <c r="FF47" i="2"/>
  <c r="FG47" i="2"/>
  <c r="FH47" i="2"/>
  <c r="FI47" i="2"/>
  <c r="FJ47" i="2"/>
  <c r="FK47" i="2"/>
  <c r="FL47" i="2"/>
  <c r="FM47" i="2"/>
  <c r="FO47" i="2"/>
  <c r="FP47" i="2"/>
  <c r="FQ47" i="2"/>
  <c r="FR47" i="2"/>
  <c r="FS47" i="2"/>
  <c r="FT47" i="2"/>
  <c r="FU47" i="2"/>
  <c r="FV47" i="2"/>
  <c r="FW47" i="2"/>
  <c r="FX47" i="2"/>
  <c r="FY47" i="2"/>
  <c r="FZ47" i="2"/>
  <c r="GA47" i="2"/>
  <c r="GB47" i="2"/>
  <c r="GC47" i="2"/>
  <c r="GD47" i="2"/>
  <c r="GE47" i="2"/>
  <c r="D51" i="2"/>
  <c r="D50" i="2"/>
  <c r="E51" i="2"/>
  <c r="E50" i="2"/>
  <c r="F51" i="2"/>
  <c r="F50" i="2"/>
  <c r="G51" i="2"/>
  <c r="G50" i="2"/>
  <c r="H51" i="2"/>
  <c r="H50" i="2"/>
  <c r="I51" i="2"/>
  <c r="I50" i="2"/>
  <c r="J51" i="2"/>
  <c r="J50" i="2"/>
  <c r="K51" i="2"/>
  <c r="K50" i="2"/>
  <c r="L51" i="2"/>
  <c r="L50" i="2"/>
  <c r="M51" i="2"/>
  <c r="M50" i="2"/>
  <c r="N51" i="2"/>
  <c r="N50" i="2"/>
  <c r="O51" i="2"/>
  <c r="O50" i="2"/>
  <c r="P51" i="2"/>
  <c r="P50" i="2"/>
  <c r="Q51" i="2"/>
  <c r="Q50" i="2"/>
  <c r="R51" i="2"/>
  <c r="R50" i="2"/>
  <c r="S51" i="2"/>
  <c r="S50" i="2"/>
  <c r="T51" i="2"/>
  <c r="T50" i="2"/>
  <c r="U51" i="2"/>
  <c r="U50" i="2"/>
  <c r="V51" i="2"/>
  <c r="V50" i="2"/>
  <c r="W51" i="2"/>
  <c r="W50" i="2"/>
  <c r="X51" i="2"/>
  <c r="X50" i="2"/>
  <c r="Y51" i="2"/>
  <c r="Y50" i="2"/>
  <c r="Z51" i="2"/>
  <c r="Z50" i="2"/>
  <c r="AA51" i="2"/>
  <c r="AA50" i="2"/>
  <c r="AB51" i="2"/>
  <c r="AB50" i="2"/>
  <c r="AC51" i="2"/>
  <c r="AC50" i="2"/>
  <c r="AD51" i="2"/>
  <c r="AD50" i="2"/>
  <c r="AE51" i="2"/>
  <c r="AE50" i="2"/>
  <c r="AF51" i="2"/>
  <c r="AF50" i="2"/>
  <c r="AG51" i="2"/>
  <c r="AG50" i="2"/>
  <c r="AH51" i="2"/>
  <c r="AH50" i="2"/>
  <c r="AI51" i="2"/>
  <c r="AI50" i="2"/>
  <c r="AJ51" i="2"/>
  <c r="AJ50" i="2"/>
  <c r="AK51" i="2"/>
  <c r="AK50" i="2"/>
  <c r="AL51" i="2"/>
  <c r="AL50" i="2"/>
  <c r="AM51" i="2"/>
  <c r="AM50" i="2"/>
  <c r="AN51" i="2"/>
  <c r="AN50" i="2"/>
  <c r="AO51" i="2"/>
  <c r="AO50" i="2"/>
  <c r="AP51" i="2"/>
  <c r="AP50" i="2"/>
  <c r="AQ51" i="2"/>
  <c r="AQ50" i="2"/>
  <c r="AR51" i="2"/>
  <c r="AR50" i="2"/>
  <c r="AS51" i="2"/>
  <c r="AS50" i="2"/>
  <c r="AT51" i="2"/>
  <c r="AT50" i="2"/>
  <c r="AU51" i="2"/>
  <c r="AU50" i="2"/>
  <c r="AV51" i="2"/>
  <c r="AV50" i="2"/>
  <c r="AW51" i="2"/>
  <c r="AW50" i="2"/>
  <c r="AX51" i="2"/>
  <c r="AX50" i="2"/>
  <c r="AY51" i="2"/>
  <c r="AY50" i="2"/>
  <c r="AZ51" i="2"/>
  <c r="AZ50" i="2"/>
  <c r="BA51" i="2"/>
  <c r="BA50" i="2"/>
  <c r="BB51" i="2"/>
  <c r="BB50" i="2"/>
  <c r="BC51" i="2"/>
  <c r="BC50" i="2"/>
  <c r="BD51" i="2"/>
  <c r="BD50" i="2"/>
  <c r="BE51" i="2"/>
  <c r="BE50" i="2"/>
  <c r="BF51" i="2"/>
  <c r="BF50" i="2"/>
  <c r="BG51" i="2"/>
  <c r="BG50" i="2"/>
  <c r="BH51" i="2"/>
  <c r="BH50" i="2"/>
  <c r="BI51" i="2"/>
  <c r="BI50" i="2"/>
  <c r="BJ51" i="2"/>
  <c r="BJ50" i="2"/>
  <c r="BK51" i="2"/>
  <c r="BK50" i="2"/>
  <c r="BL51" i="2"/>
  <c r="BL50" i="2"/>
  <c r="BM51" i="2"/>
  <c r="BM50" i="2"/>
  <c r="BN51" i="2"/>
  <c r="BN50" i="2"/>
  <c r="BO51" i="2"/>
  <c r="BO50" i="2"/>
  <c r="BP51" i="2"/>
  <c r="BP50" i="2"/>
  <c r="BQ51" i="2"/>
  <c r="BQ50" i="2"/>
  <c r="BR51" i="2"/>
  <c r="BR50" i="2"/>
  <c r="BS51" i="2"/>
  <c r="BS50" i="2"/>
  <c r="BT51" i="2"/>
  <c r="BT50" i="2"/>
  <c r="BU51" i="2"/>
  <c r="BU50" i="2"/>
  <c r="BV51" i="2"/>
  <c r="BV50" i="2"/>
  <c r="BW51" i="2"/>
  <c r="BW50" i="2"/>
  <c r="BX51" i="2"/>
  <c r="BX50" i="2"/>
  <c r="BY51" i="2"/>
  <c r="BY50" i="2"/>
  <c r="BZ51" i="2"/>
  <c r="BZ50" i="2"/>
  <c r="CA51" i="2"/>
  <c r="CA50" i="2"/>
  <c r="CB51" i="2"/>
  <c r="CB50" i="2"/>
  <c r="CC51" i="2"/>
  <c r="CC50" i="2"/>
  <c r="CD51" i="2"/>
  <c r="CD50" i="2"/>
  <c r="CE51" i="2"/>
  <c r="CE50" i="2"/>
  <c r="CF51" i="2"/>
  <c r="CF50" i="2"/>
  <c r="CG51" i="2"/>
  <c r="CG50" i="2"/>
  <c r="CH51" i="2"/>
  <c r="CH50" i="2"/>
  <c r="CI51" i="2"/>
  <c r="CI50" i="2"/>
  <c r="CJ51" i="2"/>
  <c r="CJ50" i="2"/>
  <c r="CK51" i="2"/>
  <c r="CK50" i="2"/>
  <c r="CL51" i="2"/>
  <c r="CL50" i="2"/>
  <c r="CM51" i="2"/>
  <c r="CM50" i="2"/>
  <c r="CN51" i="2"/>
  <c r="CN50" i="2"/>
  <c r="CO51" i="2"/>
  <c r="CO50" i="2"/>
  <c r="CP51" i="2"/>
  <c r="CP50" i="2"/>
  <c r="CQ51" i="2"/>
  <c r="CQ50" i="2"/>
  <c r="CR51" i="2"/>
  <c r="CR50" i="2"/>
  <c r="CS51" i="2"/>
  <c r="CS50" i="2"/>
  <c r="CT51" i="2"/>
  <c r="CT50" i="2"/>
  <c r="CU51" i="2"/>
  <c r="CU50" i="2"/>
  <c r="CV51" i="2"/>
  <c r="CV50" i="2"/>
  <c r="CW51" i="2"/>
  <c r="CW50" i="2"/>
  <c r="CX51" i="2"/>
  <c r="CX50" i="2"/>
  <c r="CY51" i="2"/>
  <c r="CY50" i="2"/>
  <c r="CZ51" i="2"/>
  <c r="CZ50" i="2"/>
  <c r="DA51" i="2"/>
  <c r="DA50" i="2"/>
  <c r="DB51" i="2"/>
  <c r="DB50" i="2"/>
  <c r="DC51" i="2"/>
  <c r="DC50" i="2"/>
  <c r="DD51" i="2"/>
  <c r="DD50" i="2"/>
  <c r="DE51" i="2"/>
  <c r="DE50" i="2"/>
  <c r="DF51" i="2"/>
  <c r="DF50" i="2"/>
  <c r="DG51" i="2"/>
  <c r="DG50" i="2"/>
  <c r="DH51" i="2"/>
  <c r="DH50" i="2"/>
  <c r="DI51" i="2"/>
  <c r="DI50" i="2"/>
  <c r="DJ51" i="2"/>
  <c r="DJ50" i="2"/>
  <c r="DK51" i="2"/>
  <c r="DK50" i="2"/>
  <c r="DL51" i="2"/>
  <c r="DL50" i="2"/>
  <c r="DM51" i="2"/>
  <c r="DM50" i="2"/>
  <c r="DN51" i="2"/>
  <c r="DN50" i="2"/>
  <c r="DO51" i="2"/>
  <c r="DO50" i="2"/>
  <c r="DP51" i="2"/>
  <c r="DP50" i="2"/>
  <c r="DQ51" i="2"/>
  <c r="DQ50" i="2"/>
  <c r="DR51" i="2"/>
  <c r="DR50" i="2"/>
  <c r="DS51" i="2"/>
  <c r="DS50" i="2"/>
  <c r="DT51" i="2"/>
  <c r="DT50" i="2"/>
  <c r="DU51" i="2"/>
  <c r="DU50" i="2"/>
  <c r="DV51" i="2"/>
  <c r="DV50" i="2"/>
  <c r="DW51" i="2"/>
  <c r="DW50" i="2"/>
  <c r="DX51" i="2"/>
  <c r="DX50" i="2"/>
  <c r="DY51" i="2"/>
  <c r="DY50" i="2"/>
  <c r="DZ51" i="2"/>
  <c r="DZ50" i="2"/>
  <c r="EA51" i="2"/>
  <c r="EA50" i="2"/>
  <c r="EB51" i="2"/>
  <c r="EB50" i="2"/>
  <c r="EC51" i="2"/>
  <c r="EC50" i="2"/>
  <c r="ED51" i="2"/>
  <c r="ED50" i="2"/>
  <c r="EE51" i="2"/>
  <c r="EE50" i="2"/>
  <c r="EF51" i="2"/>
  <c r="EF50" i="2"/>
  <c r="EG51" i="2"/>
  <c r="EG50" i="2"/>
  <c r="EH51" i="2"/>
  <c r="EH50" i="2"/>
  <c r="EI51" i="2"/>
  <c r="EI50" i="2"/>
  <c r="EJ51" i="2"/>
  <c r="EJ50" i="2"/>
  <c r="EK51" i="2"/>
  <c r="EK50" i="2"/>
  <c r="EL51" i="2"/>
  <c r="EL50" i="2"/>
  <c r="EM51" i="2"/>
  <c r="EM50" i="2"/>
  <c r="EN51" i="2"/>
  <c r="EN50" i="2"/>
  <c r="EO51" i="2"/>
  <c r="EO50" i="2"/>
  <c r="EP51" i="2"/>
  <c r="EP50" i="2"/>
  <c r="EQ51" i="2"/>
  <c r="EQ50" i="2"/>
  <c r="ER51" i="2"/>
  <c r="ER50" i="2"/>
  <c r="ES51" i="2"/>
  <c r="ES50" i="2"/>
  <c r="ET51" i="2"/>
  <c r="ET50" i="2"/>
  <c r="EU51" i="2"/>
  <c r="EU50" i="2"/>
  <c r="EV51" i="2"/>
  <c r="EV50" i="2"/>
  <c r="EW51" i="2"/>
  <c r="EW50" i="2"/>
  <c r="EX51" i="2"/>
  <c r="EX50" i="2"/>
  <c r="EY51" i="2"/>
  <c r="EY50" i="2"/>
  <c r="EZ51" i="2"/>
  <c r="EZ50" i="2"/>
  <c r="FA51" i="2"/>
  <c r="FA50" i="2"/>
  <c r="FB51" i="2"/>
  <c r="FB50" i="2"/>
  <c r="FC51" i="2"/>
  <c r="FC50" i="2"/>
  <c r="FD51" i="2"/>
  <c r="FD50" i="2"/>
  <c r="FE51" i="2"/>
  <c r="FE50" i="2"/>
  <c r="FF51" i="2"/>
  <c r="FF50" i="2"/>
  <c r="FG51" i="2"/>
  <c r="FG50" i="2"/>
  <c r="FH51" i="2"/>
  <c r="FH50" i="2"/>
  <c r="FI51" i="2"/>
  <c r="FI50" i="2"/>
  <c r="FJ51" i="2"/>
  <c r="FJ50" i="2"/>
  <c r="FK51" i="2"/>
  <c r="FK50" i="2"/>
  <c r="FL51" i="2"/>
  <c r="FL50" i="2"/>
  <c r="FM51" i="2"/>
  <c r="FM50" i="2"/>
  <c r="FN51" i="2"/>
  <c r="FN50" i="2"/>
  <c r="FO51" i="2"/>
  <c r="FO50" i="2"/>
  <c r="FP51" i="2"/>
  <c r="FP50" i="2"/>
  <c r="FQ51" i="2"/>
  <c r="FQ50" i="2"/>
  <c r="FR51" i="2"/>
  <c r="FS51" i="2"/>
  <c r="FT51" i="2"/>
  <c r="FU51" i="2"/>
  <c r="FV51" i="2"/>
  <c r="FW51" i="2"/>
  <c r="FX51" i="2"/>
  <c r="FY51" i="2"/>
  <c r="FZ51" i="2"/>
  <c r="GA51" i="2"/>
  <c r="GB51" i="2"/>
  <c r="GC51" i="2"/>
  <c r="GD51" i="2"/>
  <c r="GE51" i="2"/>
  <c r="G53" i="2"/>
  <c r="K53" i="2"/>
  <c r="O53" i="2"/>
  <c r="S53" i="2"/>
  <c r="W53" i="2"/>
  <c r="AA53" i="2"/>
  <c r="AC53" i="2"/>
  <c r="AE53" i="2"/>
  <c r="AG53" i="2"/>
  <c r="AI53" i="2"/>
  <c r="AK53" i="2"/>
  <c r="AP53" i="2"/>
  <c r="BB53" i="2"/>
  <c r="BE53" i="2"/>
  <c r="BJ53" i="2"/>
  <c r="BM53" i="2"/>
  <c r="BR53" i="2"/>
  <c r="BU53" i="2"/>
  <c r="BZ53" i="2"/>
  <c r="CC53" i="2"/>
  <c r="CI53" i="2"/>
  <c r="CM53" i="2"/>
  <c r="CQ53" i="2"/>
  <c r="CR53" i="2"/>
  <c r="CU53" i="2"/>
  <c r="CY53" i="2"/>
  <c r="DA53" i="2"/>
  <c r="DC53" i="2"/>
  <c r="DE53" i="2"/>
  <c r="DG53" i="2"/>
  <c r="DI53" i="2"/>
  <c r="DK53" i="2"/>
  <c r="DL53" i="2"/>
  <c r="DM53" i="2"/>
  <c r="DO53" i="2"/>
  <c r="DQ53" i="2"/>
  <c r="DS53" i="2"/>
  <c r="DU53" i="2"/>
  <c r="DW53" i="2"/>
  <c r="EA53" i="2"/>
  <c r="EB53" i="2"/>
  <c r="EC53" i="2"/>
  <c r="EE53" i="2"/>
  <c r="EG53" i="2"/>
  <c r="EI53" i="2"/>
  <c r="EM53" i="2"/>
  <c r="EQ53" i="2"/>
  <c r="ER53" i="2"/>
  <c r="ES53" i="2"/>
  <c r="EU53" i="2"/>
  <c r="EW53" i="2"/>
  <c r="EY53" i="2"/>
  <c r="FC53" i="2"/>
  <c r="FG53" i="2"/>
  <c r="FH53" i="2"/>
  <c r="FI53" i="2"/>
  <c r="FK53" i="2"/>
  <c r="FM53" i="2"/>
  <c r="FQ53" i="2"/>
  <c r="FV53" i="2"/>
  <c r="FY53" i="2"/>
  <c r="GD53" i="2"/>
  <c r="AL20" i="2"/>
  <c r="AL53" i="2"/>
  <c r="V10" i="2"/>
  <c r="C53" i="2"/>
  <c r="FW53" i="2"/>
  <c r="FT53" i="2"/>
  <c r="T53" i="2"/>
  <c r="P53" i="2"/>
  <c r="L53" i="2"/>
  <c r="H53" i="2"/>
  <c r="D53" i="2"/>
  <c r="AX20" i="2"/>
  <c r="AX53" i="2"/>
  <c r="AR53" i="2"/>
  <c r="AN53" i="2"/>
  <c r="AJ53" i="2"/>
  <c r="AF53" i="2"/>
  <c r="CH53" i="2"/>
  <c r="AS53" i="2"/>
  <c r="AB47" i="2"/>
  <c r="AB53" i="2"/>
  <c r="GE53" i="2"/>
  <c r="GA53" i="2"/>
  <c r="FS53" i="2"/>
  <c r="FO53" i="2"/>
  <c r="GB53" i="2"/>
  <c r="FX53" i="2"/>
  <c r="FP53" i="2"/>
  <c r="CJ53" i="2"/>
  <c r="AW53" i="2"/>
  <c r="AO53" i="2"/>
  <c r="AM20" i="2"/>
  <c r="AM53" i="2"/>
  <c r="FN53" i="2"/>
  <c r="FJ53" i="2"/>
  <c r="FF53" i="2"/>
  <c r="EX53" i="2"/>
  <c r="ET53" i="2"/>
  <c r="EP53" i="2"/>
  <c r="EL53" i="2"/>
  <c r="EH53" i="2"/>
  <c r="ED53" i="2"/>
  <c r="DZ53" i="2"/>
  <c r="DV53" i="2"/>
  <c r="DR53" i="2"/>
  <c r="DN53" i="2"/>
  <c r="DJ53" i="2"/>
  <c r="DF53" i="2"/>
  <c r="DB53" i="2"/>
  <c r="CW53" i="2"/>
  <c r="CS53" i="2"/>
  <c r="CO53" i="2"/>
  <c r="CK53" i="2"/>
  <c r="CF53" i="2"/>
  <c r="CB53" i="2"/>
  <c r="BX53" i="2"/>
  <c r="BT53" i="2"/>
  <c r="BP53" i="2"/>
  <c r="BL53" i="2"/>
  <c r="BH53" i="2"/>
  <c r="BD53" i="2"/>
  <c r="AZ53" i="2"/>
  <c r="AV53" i="2"/>
  <c r="CX53" i="2"/>
  <c r="CT53" i="2"/>
  <c r="CP53" i="2"/>
  <c r="CL53" i="2"/>
  <c r="CG20" i="2"/>
  <c r="CG53" i="2"/>
  <c r="BA53" i="2"/>
  <c r="CZ53" i="2"/>
</calcChain>
</file>

<file path=xl/sharedStrings.xml><?xml version="1.0" encoding="utf-8"?>
<sst xmlns="http://schemas.openxmlformats.org/spreadsheetml/2006/main" count="609" uniqueCount="280">
  <si>
    <t>Сонсголог бармат</t>
  </si>
  <si>
    <t>СС монголия</t>
  </si>
  <si>
    <t>ХК</t>
  </si>
  <si>
    <t>ХХК</t>
  </si>
  <si>
    <t>ÕÕÊ</t>
  </si>
  <si>
    <t>ТЄҮГ</t>
  </si>
  <si>
    <t>ЗБН</t>
  </si>
  <si>
    <t>Õîðøîî</t>
  </si>
  <si>
    <t>1.1.</t>
  </si>
  <si>
    <t>1.2.</t>
  </si>
  <si>
    <t>1.3.</t>
  </si>
  <si>
    <t>1.4.</t>
  </si>
  <si>
    <t>НИЙТ ДҮН</t>
  </si>
  <si>
    <t xml:space="preserve">                                   Дэс дугаар</t>
  </si>
  <si>
    <t xml:space="preserve">                                   Регистр</t>
  </si>
  <si>
    <t xml:space="preserve">                                Аж ахуйн нэгжийн нэр</t>
  </si>
  <si>
    <t xml:space="preserve">                               Татварын алба</t>
  </si>
  <si>
    <t xml:space="preserve">                              Хариуцлагын хэлбэр</t>
  </si>
  <si>
    <t>1. Компаниас улсын болон орон нутгийн төсөвт төлсөн татвар, төлбөр</t>
  </si>
  <si>
    <t>Зааврын холбогдох хэсэг №</t>
  </si>
  <si>
    <t>Нийт татвар, төлбөрийн хэмжээ, мян.төг</t>
  </si>
  <si>
    <t>1а. Төлсөн татварууд</t>
  </si>
  <si>
    <t xml:space="preserve">Аж ахуйн нэгжийн орлогын албан татвар </t>
  </si>
  <si>
    <t xml:space="preserve">Гаалийн албан татвар              </t>
  </si>
  <si>
    <t>Зарим бүтээгдэхүүний үнийн өсөлтийн албан татвар</t>
  </si>
  <si>
    <t xml:space="preserve">Үл хөдлөх хөрөнгийн албан татвар              </t>
  </si>
  <si>
    <t>Онцгой албан татвар (шатах тослох материал импортолсон бол)</t>
  </si>
  <si>
    <t xml:space="preserve">Автобензин, дизелийн түлшний албан татвар </t>
  </si>
  <si>
    <t>Автотээвэр, өөрөө явагч хэрэгслийн албан татвар</t>
  </si>
  <si>
    <t>Бусад татвар мөнгөн дүнгээр</t>
  </si>
  <si>
    <t>1б. Төлбөр</t>
  </si>
  <si>
    <t>Ашигт малтмалын нөөц ашигласны төлбөр</t>
  </si>
  <si>
    <t xml:space="preserve">Ашигт малтмалын ашиглалтын болон хайгуулын тусгай зөвшөөрлийн төлбөр              </t>
  </si>
  <si>
    <t xml:space="preserve">Ашигт малтмалын ашиглалтын болон хайгуулын тусгай зөвшөөрлийн төлбөр  /доллар/           </t>
  </si>
  <si>
    <t>Улсын төсвийн хөрөнгөөр хайгуул хийсэн ордын нөхөн төлбөр</t>
  </si>
  <si>
    <t>Газрын төлбөр</t>
  </si>
  <si>
    <t>Ус, рашаан ашигласны төлбөр</t>
  </si>
  <si>
    <t>Ойгоос хэрэглээний мод, түлээ бэлтгэж ашигласны төлбөр</t>
  </si>
  <si>
    <t>Гадаадын мэргэжилтэн, ажилчны ажлын байрны төлбөр</t>
  </si>
  <si>
    <t>Түгээмэл тархацтай ашигт малтмалын нөөц ашигласны төлбөр</t>
  </si>
  <si>
    <t>Бусад/доллар/</t>
  </si>
  <si>
    <t>1в. Хураамж, үйлчилгээний хөлс</t>
  </si>
  <si>
    <t>Зохих хууль тогтоомжийн дагуу төв, о/н-ийн төр.захиргааны байгууллагад төлсөн улсын тэмдэгтийн хураамж, бусад хур-ж</t>
  </si>
  <si>
    <t>Зохих хууль тогтоомжийн дагуу төв, о/н-н төр.захиргааны байгууллагад төлсөн үйлчилгээний хөлс</t>
  </si>
  <si>
    <t>Гаалийн үйлчилгээний хураамж</t>
  </si>
  <si>
    <t>1г. Төрийн болон орон нутгийн өмчийн ногдол ашиг</t>
  </si>
  <si>
    <t>Төрийн өмчийн ногдол ашиг</t>
  </si>
  <si>
    <t>Орон нутгийн өмчийн ногдол ашиг</t>
  </si>
  <si>
    <t>1д. Хүлээн авагч Засгийн газарт төлсөн бусад төлбөрүүд</t>
  </si>
  <si>
    <t>Бүтээгдэхүүн хуваах гэрээ бүхий  аж ахуйн нэгжийн Засгийн газарт ногдох бүтээгдэхүүний оронд төлсөн төлбөр /доллар/</t>
  </si>
  <si>
    <t>Бусад</t>
  </si>
  <si>
    <t>1е. Төрийн  байгууллагад үзүүлсэн дэмжлэг</t>
  </si>
  <si>
    <t>ААН-ээс яам, агентлаг үзүүлсэн мөнгөн дэмжлэг</t>
  </si>
  <si>
    <t>ААН-ээс аймагт үзүүлсэн мөнгөн дэмжлэг</t>
  </si>
  <si>
    <t>ААН-ээс суманд үзүүлсэн мөнгөн дэмжлэг</t>
  </si>
  <si>
    <t>ААН-ээс орон нутгийн байгуулагад үзүүлсэн мөнгөн дэмжлэг</t>
  </si>
  <si>
    <t>ААН-ээс о/н-ийн харилцаа, тогтвортой хөгжилд зарц.хөрөнгө</t>
  </si>
  <si>
    <t>1ё.Байгаль хамгаалах үйл ажиллагаанд зарцуулсан зардал</t>
  </si>
  <si>
    <t>Байгаль хамгаалах зардлын 50 хувийг тусгай дансанд төвлөрүүлсан байдал</t>
  </si>
  <si>
    <t>Байгаль хамгаалах арга хэмжээнд зарцуулсан зардал</t>
  </si>
  <si>
    <r>
      <t xml:space="preserve">Хамрах хүрээ 2. Ашиг орлогын урсгал                            </t>
    </r>
    <r>
      <rPr>
        <sz val="11"/>
        <rFont val="Arial"/>
        <family val="2"/>
      </rPr>
      <t>/Сайн дурын тайлан/</t>
    </r>
  </si>
  <si>
    <t xml:space="preserve">2. Ашиг, орлогын гүйлгээнүүд </t>
  </si>
  <si>
    <t>Гэрээ, тодорхой нөхцлөөр хөнгөлсөн, чөлөөлсөн татварын дүн</t>
  </si>
  <si>
    <t>Олборлох үйлдвэрлэл эрхэлж байгаа компаниас улсын болон орон</t>
  </si>
  <si>
    <t xml:space="preserve"> нутгийн төсөвт  төлсөн албан татвар, төлбөрийн 2007 оны ТАЙЛАН</t>
  </si>
  <si>
    <t>/ мянган төгрөг /</t>
  </si>
  <si>
    <t>Өүякөаней</t>
  </si>
  <si>
    <t>Дамбат</t>
  </si>
  <si>
    <t>Жи энд Юу голд</t>
  </si>
  <si>
    <t>Золотоя корона</t>
  </si>
  <si>
    <t>Рэдхилмонголия</t>
  </si>
  <si>
    <t>ОДЦЭ</t>
  </si>
  <si>
    <t>Полоресорсез</t>
  </si>
  <si>
    <t>Хилийн цэргийн 0119-р анги</t>
  </si>
  <si>
    <t>ХОТУ</t>
  </si>
  <si>
    <t>Төгрөг нуурын энержи</t>
  </si>
  <si>
    <t>Тээлийн шонхор</t>
  </si>
  <si>
    <t>Эрдэнэт</t>
  </si>
  <si>
    <t>Эм Жи Би</t>
  </si>
  <si>
    <t>Эх дэлхий шинтай</t>
  </si>
  <si>
    <t>Аврага тосон хэнтий</t>
  </si>
  <si>
    <t>Авдарбаян</t>
  </si>
  <si>
    <t>Адамасмайниниг</t>
  </si>
  <si>
    <t>Ай Эс Ти констракшн</t>
  </si>
  <si>
    <t>Айвенхоу майнз монголия инк</t>
  </si>
  <si>
    <t>Алтайголд</t>
  </si>
  <si>
    <t>Алтан шагай</t>
  </si>
  <si>
    <t>Алтандорнод монгол</t>
  </si>
  <si>
    <t>Алтанхөмрөг инвэст</t>
  </si>
  <si>
    <t>Аниш</t>
  </si>
  <si>
    <t>Анхай интернэшнл</t>
  </si>
  <si>
    <t>Арвин хад</t>
  </si>
  <si>
    <t>Ариун-Өрнөх</t>
  </si>
  <si>
    <t>АУМ</t>
  </si>
  <si>
    <t>АШБ</t>
  </si>
  <si>
    <t>Багануур</t>
  </si>
  <si>
    <t>Барилга-Орд</t>
  </si>
  <si>
    <t>Баруун Монголын металл</t>
  </si>
  <si>
    <t>Бат-Адар</t>
  </si>
  <si>
    <t>Бат-Алт төв</t>
  </si>
  <si>
    <t>Баялаг газар</t>
  </si>
  <si>
    <t>Баялаг-Орд</t>
  </si>
  <si>
    <t>Баянтэгш импекс</t>
  </si>
  <si>
    <t>Баянтээг</t>
  </si>
  <si>
    <t>Баян-Эрдэс</t>
  </si>
  <si>
    <t>Би Би энд Эс</t>
  </si>
  <si>
    <t>Болд төмөр ерөө гол</t>
  </si>
  <si>
    <t>Бороогоулд</t>
  </si>
  <si>
    <t>Буд-Инвест</t>
  </si>
  <si>
    <t>Булган-Инвест</t>
  </si>
  <si>
    <t>Бэрлэг майнинг</t>
  </si>
  <si>
    <t>Бэрх-Уул</t>
  </si>
  <si>
    <t>Гацуурт</t>
  </si>
  <si>
    <t>Гоби коул энд энержи</t>
  </si>
  <si>
    <t>Голдентайга</t>
  </si>
  <si>
    <t>Гүнбилэг трейд</t>
  </si>
  <si>
    <t>Гуравт</t>
  </si>
  <si>
    <t>Гурван төхөм</t>
  </si>
  <si>
    <t>Гэрэлт-Орд</t>
  </si>
  <si>
    <t>Дархан-Алтан туул</t>
  </si>
  <si>
    <t>Дархан-Эрдэнэ бүрэн</t>
  </si>
  <si>
    <t>Дацантрейд</t>
  </si>
  <si>
    <t>Ди Зэт энд Ай</t>
  </si>
  <si>
    <t>Дунар-Од</t>
  </si>
  <si>
    <t>Дун-Эрдэнэ</t>
  </si>
  <si>
    <t>Дэвшил-Увс</t>
  </si>
  <si>
    <t>Чингэлтэй</t>
  </si>
  <si>
    <t>Сүхбаатар дүүрэг</t>
  </si>
  <si>
    <t>Баянгол</t>
  </si>
  <si>
    <t>Ховд</t>
  </si>
  <si>
    <t>Сонгинохайрхан</t>
  </si>
  <si>
    <t>УТОХГ</t>
  </si>
  <si>
    <t>Хэнтий</t>
  </si>
  <si>
    <t>Баянзүрх</t>
  </si>
  <si>
    <t>Нийслэлийн татварын газар</t>
  </si>
  <si>
    <t>Дорноговь</t>
  </si>
  <si>
    <t>Баянхонгор</t>
  </si>
  <si>
    <t>Өвөрхангай</t>
  </si>
  <si>
    <t>Дархан</t>
  </si>
  <si>
    <t>Дархан-Уул</t>
  </si>
  <si>
    <t>Налайх</t>
  </si>
  <si>
    <t>Дорнод</t>
  </si>
  <si>
    <t>Увс</t>
  </si>
  <si>
    <t>Жамп</t>
  </si>
  <si>
    <t>Жинхуа орд</t>
  </si>
  <si>
    <t>ЖМЭ</t>
  </si>
  <si>
    <t>Жунзэнь</t>
  </si>
  <si>
    <t>Зоосгоулд</t>
  </si>
  <si>
    <t>Зүрийн булан</t>
  </si>
  <si>
    <t>Идэрхайрхан</t>
  </si>
  <si>
    <t>Илчит металл</t>
  </si>
  <si>
    <t>Их өвөлжөө</t>
  </si>
  <si>
    <t>Их хан уул</t>
  </si>
  <si>
    <t>Кайнарвольфрам</t>
  </si>
  <si>
    <t>Кенже</t>
  </si>
  <si>
    <t>Коулдголд монгол</t>
  </si>
  <si>
    <t>МБГЦ</t>
  </si>
  <si>
    <t>МЕС</t>
  </si>
  <si>
    <t>Миндуотайди</t>
  </si>
  <si>
    <t>Мираифлюорид</t>
  </si>
  <si>
    <t>Могойн гол</t>
  </si>
  <si>
    <t>Мон-Ажнай</t>
  </si>
  <si>
    <t>Монвольфрам</t>
  </si>
  <si>
    <t>Монгол керамик</t>
  </si>
  <si>
    <t>Монгол-Алт</t>
  </si>
  <si>
    <t>Монголболгаргео</t>
  </si>
  <si>
    <t>Монгол газар</t>
  </si>
  <si>
    <t>Монголрос-цветмет</t>
  </si>
  <si>
    <t>Монгол цамхаг</t>
  </si>
  <si>
    <t>Монгол чех металл</t>
  </si>
  <si>
    <t>Монголын Алт мак</t>
  </si>
  <si>
    <t>Монголын гэгээ</t>
  </si>
  <si>
    <t>Мондулаан трейд</t>
  </si>
  <si>
    <t>Монполимет</t>
  </si>
  <si>
    <t>Монроспром уголь</t>
  </si>
  <si>
    <t>Монтриумф</t>
  </si>
  <si>
    <t>Мон-Элс</t>
  </si>
  <si>
    <t>Морьтхангай</t>
  </si>
  <si>
    <t>Мөнхлуу</t>
  </si>
  <si>
    <t>Найнги</t>
  </si>
  <si>
    <t>Ноён тохой трейд</t>
  </si>
  <si>
    <t>Нордвинд</t>
  </si>
  <si>
    <t>Ордтрейд</t>
  </si>
  <si>
    <t>Өрмөн-Уул</t>
  </si>
  <si>
    <t>Өсөн</t>
  </si>
  <si>
    <t>Паурлэнд</t>
  </si>
  <si>
    <t>Ричмөнх</t>
  </si>
  <si>
    <t>Сартах</t>
  </si>
  <si>
    <t>Скарн</t>
  </si>
  <si>
    <t>Сонортрейд</t>
  </si>
  <si>
    <t>Сидсо</t>
  </si>
  <si>
    <t>Сүйхэнт</t>
  </si>
  <si>
    <t>Таван шүтээн</t>
  </si>
  <si>
    <t>Тал булаг трейд</t>
  </si>
  <si>
    <t>Тод ундарга</t>
  </si>
  <si>
    <t>Толгойтын гол</t>
  </si>
  <si>
    <t>Төв азийн уран</t>
  </si>
  <si>
    <t>Төсөлч</t>
  </si>
  <si>
    <t>Түмэн-Анд</t>
  </si>
  <si>
    <t>Тун Синь</t>
  </si>
  <si>
    <t>Тэвшийн говь</t>
  </si>
  <si>
    <t>Хан-Уул</t>
  </si>
  <si>
    <t>Баян-Өлгий</t>
  </si>
  <si>
    <t>Хөвсгөл</t>
  </si>
  <si>
    <t>Төв</t>
  </si>
  <si>
    <t xml:space="preserve">Баянзүрх </t>
  </si>
  <si>
    <t>Орхон</t>
  </si>
  <si>
    <t>Сонгинлхайрхан</t>
  </si>
  <si>
    <t>Сэлэнгэ</t>
  </si>
  <si>
    <t>Дундговь</t>
  </si>
  <si>
    <t>Тэгшхан</t>
  </si>
  <si>
    <t>Тэн Хун</t>
  </si>
  <si>
    <t>Тэнүүн байгаль</t>
  </si>
  <si>
    <t>Улаанначин</t>
  </si>
  <si>
    <t>Улз гол</t>
  </si>
  <si>
    <t>Үнэт металл</t>
  </si>
  <si>
    <t>Уулс заамар</t>
  </si>
  <si>
    <t>Үүрт гоулд</t>
  </si>
  <si>
    <t>Хаангарди</t>
  </si>
  <si>
    <t>Хан шижир</t>
  </si>
  <si>
    <t>Ханхас трейд</t>
  </si>
  <si>
    <t>Хоргын чулуу</t>
  </si>
  <si>
    <t>Хорих 443-р анги</t>
  </si>
  <si>
    <t>Хотгор</t>
  </si>
  <si>
    <t>Хотол дэгжих</t>
  </si>
  <si>
    <t>Хуа Лян</t>
  </si>
  <si>
    <t>Хүдэр-Эрдэнэ</t>
  </si>
  <si>
    <t>Хунан</t>
  </si>
  <si>
    <t>Хунанжинлэн</t>
  </si>
  <si>
    <t>Хурай</t>
  </si>
  <si>
    <t>Хүслэмж</t>
  </si>
  <si>
    <t>Цайртминерал</t>
  </si>
  <si>
    <t>ЦДЦ</t>
  </si>
  <si>
    <t>Цемент шохой</t>
  </si>
  <si>
    <t>Цогт-Онон</t>
  </si>
  <si>
    <t>Цэвдэг</t>
  </si>
  <si>
    <t>Чайлдсан</t>
  </si>
  <si>
    <t>Чингэлбөөн цагаан</t>
  </si>
  <si>
    <t>Чулуут интернэшнл</t>
  </si>
  <si>
    <t>Шагай</t>
  </si>
  <si>
    <t>Шанлун</t>
  </si>
  <si>
    <t>Шар нарст</t>
  </si>
  <si>
    <t>Шарын гол</t>
  </si>
  <si>
    <t>Шидэт-Од</t>
  </si>
  <si>
    <t>Шижир-Алт</t>
  </si>
  <si>
    <t>Шижир талст</t>
  </si>
  <si>
    <t>Шинь Шинь</t>
  </si>
  <si>
    <t>ШТН</t>
  </si>
  <si>
    <t>ШШГЕГ-ын 439-р анги</t>
  </si>
  <si>
    <t>Эж-Эрдэнэ</t>
  </si>
  <si>
    <t>Элтрана</t>
  </si>
  <si>
    <t>Энгүйтал</t>
  </si>
  <si>
    <t>Эрвэн хүдэр</t>
  </si>
  <si>
    <t>Эрдэс-Увс</t>
  </si>
  <si>
    <t>Эрдэс холдинг</t>
  </si>
  <si>
    <t>Эрчим Импекс</t>
  </si>
  <si>
    <t>Эрэл</t>
  </si>
  <si>
    <t>Эхийн сэтгэл</t>
  </si>
  <si>
    <t>Ю энд Би</t>
  </si>
  <si>
    <t>Ялгуун интернэшнл</t>
  </si>
  <si>
    <t>Петрочайна дачин тамсаг</t>
  </si>
  <si>
    <t>Тавантолгой</t>
  </si>
  <si>
    <t>Эрдмин</t>
  </si>
  <si>
    <t>Чинхуа мак нарийн сухайт</t>
  </si>
  <si>
    <t>Шим технологи</t>
  </si>
  <si>
    <t>Адуунчулуун</t>
  </si>
  <si>
    <t>Бүүргэнт</t>
  </si>
  <si>
    <t>Шивээ-Овоо</t>
  </si>
  <si>
    <t>Эрхэс майнинг</t>
  </si>
  <si>
    <t>Кей Ар</t>
  </si>
  <si>
    <t>Тефис майнинг</t>
  </si>
  <si>
    <t>Аниан ресориз</t>
  </si>
  <si>
    <t>Говьсүмбэр</t>
  </si>
  <si>
    <t>НТГ</t>
  </si>
  <si>
    <t>Хоршоо</t>
  </si>
  <si>
    <t>ТӨҮГ</t>
  </si>
  <si>
    <t>Петро матад</t>
  </si>
  <si>
    <t xml:space="preserve">Доншен газрын тос </t>
  </si>
  <si>
    <t xml:space="preserve">УТОХГ </t>
  </si>
  <si>
    <t xml:space="preserve">ХХК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</si>
</sst>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82" formatCode="_(* #,##0.0_);_(* \(#,##0.0\);_(* &quot;-&quot;??_);_(@_)"/>
    <numFmt numFmtId="183" formatCode="_(* #,##0_);_(* \(#,##0\);_(* &quot;-&quot;??_);_(@_)"/>
  </numFmts>
  <fonts count="40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 Mon"/>
      <family val="2"/>
    </font>
    <font>
      <b/>
      <sz val="10"/>
      <name val="Arial Mon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Accounting"/>
      <sz val="10"/>
      <name val="Arial"/>
      <family val="2"/>
    </font>
    <font>
      <sz val="11"/>
      <name val="Calibri"/>
      <family val="2"/>
    </font>
    <font>
      <b/>
      <u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6">
    <xf numFmtId="0" fontId="0" fillId="0" borderId="0" xfId="0"/>
    <xf numFmtId="171" fontId="21" fillId="24" borderId="0" xfId="28" applyFont="1" applyFill="1"/>
    <xf numFmtId="171" fontId="21" fillId="25" borderId="0" xfId="28" applyFont="1" applyFill="1"/>
    <xf numFmtId="171" fontId="21" fillId="25" borderId="0" xfId="28" applyFont="1" applyFill="1" applyAlignment="1"/>
    <xf numFmtId="1" fontId="21" fillId="25" borderId="0" xfId="28" applyNumberFormat="1" applyFont="1" applyFill="1"/>
    <xf numFmtId="171" fontId="22" fillId="25" borderId="0" xfId="28" applyFont="1" applyFill="1"/>
    <xf numFmtId="171" fontId="21" fillId="26" borderId="0" xfId="28" applyFont="1" applyFill="1"/>
    <xf numFmtId="171" fontId="23" fillId="25" borderId="0" xfId="28" applyFont="1" applyFill="1"/>
    <xf numFmtId="171" fontId="24" fillId="25" borderId="0" xfId="28" applyFont="1" applyFill="1" applyAlignment="1">
      <alignment vertical="center"/>
    </xf>
    <xf numFmtId="171" fontId="23" fillId="25" borderId="0" xfId="28" applyFont="1" applyFill="1" applyAlignment="1">
      <alignment vertical="center"/>
    </xf>
    <xf numFmtId="171" fontId="23" fillId="25" borderId="10" xfId="28" applyFont="1" applyFill="1" applyBorder="1" applyAlignment="1">
      <alignment vertical="center" wrapText="1"/>
    </xf>
    <xf numFmtId="182" fontId="23" fillId="25" borderId="10" xfId="28" applyNumberFormat="1" applyFont="1" applyFill="1" applyBorder="1" applyAlignment="1">
      <alignment vertical="center" wrapText="1"/>
    </xf>
    <xf numFmtId="182" fontId="25" fillId="25" borderId="10" xfId="28" applyNumberFormat="1" applyFont="1" applyFill="1" applyBorder="1" applyAlignment="1">
      <alignment vertical="center" wrapText="1"/>
    </xf>
    <xf numFmtId="171" fontId="25" fillId="25" borderId="10" xfId="28" applyFont="1" applyFill="1" applyBorder="1" applyAlignment="1">
      <alignment horizontal="center" vertical="center" wrapText="1"/>
    </xf>
    <xf numFmtId="171" fontId="30" fillId="25" borderId="10" xfId="28" applyFont="1" applyFill="1" applyBorder="1"/>
    <xf numFmtId="0" fontId="23" fillId="27" borderId="0" xfId="0" applyFont="1" applyFill="1" applyAlignment="1">
      <alignment vertical="center"/>
    </xf>
    <xf numFmtId="0" fontId="27" fillId="27" borderId="0" xfId="0" applyFont="1" applyFill="1" applyAlignment="1">
      <alignment vertical="center"/>
    </xf>
    <xf numFmtId="0" fontId="25" fillId="27" borderId="11" xfId="0" applyFont="1" applyFill="1" applyBorder="1" applyAlignment="1">
      <alignment vertical="center" wrapText="1"/>
    </xf>
    <xf numFmtId="0" fontId="25" fillId="27" borderId="12" xfId="0" applyFont="1" applyFill="1" applyBorder="1" applyAlignment="1">
      <alignment vertical="center" wrapText="1"/>
    </xf>
    <xf numFmtId="0" fontId="25" fillId="27" borderId="13" xfId="0" applyFont="1" applyFill="1" applyBorder="1" applyAlignment="1">
      <alignment vertical="center" wrapText="1"/>
    </xf>
    <xf numFmtId="0" fontId="36" fillId="27" borderId="14" xfId="0" applyFont="1" applyFill="1" applyBorder="1" applyAlignment="1">
      <alignment vertical="center" wrapText="1"/>
    </xf>
    <xf numFmtId="0" fontId="36" fillId="27" borderId="15" xfId="0" applyFont="1" applyFill="1" applyBorder="1" applyAlignment="1">
      <alignment vertical="center" wrapText="1"/>
    </xf>
    <xf numFmtId="0" fontId="36" fillId="27" borderId="16" xfId="0" applyFont="1" applyFill="1" applyBorder="1" applyAlignment="1">
      <alignment vertical="center" wrapText="1"/>
    </xf>
    <xf numFmtId="0" fontId="27" fillId="28" borderId="17" xfId="0" applyFont="1" applyFill="1" applyBorder="1" applyAlignment="1">
      <alignment horizontal="center" vertical="center" wrapText="1"/>
    </xf>
    <xf numFmtId="0" fontId="20" fillId="28" borderId="16" xfId="0" applyFont="1" applyFill="1" applyBorder="1" applyAlignment="1">
      <alignment horizontal="center" vertical="center" wrapText="1"/>
    </xf>
    <xf numFmtId="0" fontId="27" fillId="27" borderId="17" xfId="0" applyFont="1" applyFill="1" applyBorder="1" applyAlignment="1">
      <alignment vertical="center" wrapText="1"/>
    </xf>
    <xf numFmtId="0" fontId="25" fillId="27" borderId="16" xfId="0" applyFont="1" applyFill="1" applyBorder="1" applyAlignment="1">
      <alignment horizontal="right" vertical="center" wrapText="1"/>
    </xf>
    <xf numFmtId="0" fontId="37" fillId="27" borderId="16" xfId="0" applyFont="1" applyFill="1" applyBorder="1" applyAlignment="1">
      <alignment horizontal="right" vertical="center" wrapText="1"/>
    </xf>
    <xf numFmtId="0" fontId="23" fillId="27" borderId="17" xfId="0" applyFont="1" applyFill="1" applyBorder="1" applyAlignment="1">
      <alignment vertical="center" wrapText="1"/>
    </xf>
    <xf numFmtId="0" fontId="23" fillId="27" borderId="16" xfId="0" applyFont="1" applyFill="1" applyBorder="1" applyAlignment="1">
      <alignment vertical="center" wrapText="1"/>
    </xf>
    <xf numFmtId="0" fontId="38" fillId="27" borderId="16" xfId="0" applyFont="1" applyFill="1" applyBorder="1" applyAlignment="1">
      <alignment vertical="center" wrapText="1"/>
    </xf>
    <xf numFmtId="0" fontId="38" fillId="27" borderId="17" xfId="0" applyFont="1" applyFill="1" applyBorder="1" applyAlignment="1">
      <alignment vertical="center" wrapText="1"/>
    </xf>
    <xf numFmtId="0" fontId="38" fillId="27" borderId="15" xfId="0" applyFont="1" applyFill="1" applyBorder="1" applyAlignment="1">
      <alignment vertical="center" wrapText="1"/>
    </xf>
    <xf numFmtId="0" fontId="27" fillId="27" borderId="16" xfId="0" applyFont="1" applyFill="1" applyBorder="1" applyAlignment="1">
      <alignment vertical="center"/>
    </xf>
    <xf numFmtId="0" fontId="25" fillId="27" borderId="16" xfId="0" applyFont="1" applyFill="1" applyBorder="1" applyAlignment="1">
      <alignment horizontal="center" vertical="center" wrapText="1"/>
    </xf>
    <xf numFmtId="0" fontId="25" fillId="27" borderId="16" xfId="0" applyFont="1" applyFill="1" applyBorder="1" applyAlignment="1">
      <alignment vertical="center" wrapText="1"/>
    </xf>
    <xf numFmtId="0" fontId="27" fillId="27" borderId="16" xfId="0" applyFont="1" applyFill="1" applyBorder="1" applyAlignment="1">
      <alignment horizontal="right" vertical="center"/>
    </xf>
    <xf numFmtId="0" fontId="23" fillId="27" borderId="14" xfId="0" applyFont="1" applyFill="1" applyBorder="1" applyAlignment="1">
      <alignment vertical="center" wrapText="1"/>
    </xf>
    <xf numFmtId="0" fontId="27" fillId="27" borderId="14" xfId="0" applyFont="1" applyFill="1" applyBorder="1" applyAlignment="1">
      <alignment vertical="center" wrapText="1"/>
    </xf>
    <xf numFmtId="16" fontId="25" fillId="27" borderId="17" xfId="0" applyNumberFormat="1" applyFont="1" applyFill="1" applyBorder="1" applyAlignment="1">
      <alignment horizontal="center" vertical="center" wrapText="1"/>
    </xf>
    <xf numFmtId="0" fontId="27" fillId="27" borderId="16" xfId="0" applyFont="1" applyFill="1" applyBorder="1" applyAlignment="1">
      <alignment vertical="center" wrapText="1"/>
    </xf>
    <xf numFmtId="0" fontId="25" fillId="27" borderId="14" xfId="0" applyFont="1" applyFill="1" applyBorder="1" applyAlignment="1">
      <alignment vertical="center" wrapText="1"/>
    </xf>
    <xf numFmtId="0" fontId="25" fillId="27" borderId="17" xfId="0" applyFont="1" applyFill="1" applyBorder="1" applyAlignment="1">
      <alignment horizontal="center" vertical="center"/>
    </xf>
    <xf numFmtId="0" fontId="23" fillId="27" borderId="16" xfId="0" applyFont="1" applyFill="1" applyBorder="1" applyAlignment="1">
      <alignment vertical="center"/>
    </xf>
    <xf numFmtId="0" fontId="32" fillId="27" borderId="16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27" fillId="29" borderId="0" xfId="0" applyFont="1" applyFill="1" applyAlignment="1">
      <alignment vertical="center"/>
    </xf>
    <xf numFmtId="0" fontId="23" fillId="29" borderId="0" xfId="0" applyFont="1" applyFill="1" applyAlignment="1">
      <alignment vertical="center"/>
    </xf>
    <xf numFmtId="0" fontId="23" fillId="0" borderId="0" xfId="0" applyFont="1"/>
    <xf numFmtId="171" fontId="23" fillId="26" borderId="0" xfId="28" applyFont="1" applyFill="1" applyAlignment="1">
      <alignment vertical="center"/>
    </xf>
    <xf numFmtId="183" fontId="25" fillId="25" borderId="10" xfId="28" applyNumberFormat="1" applyFont="1" applyFill="1" applyBorder="1" applyAlignment="1">
      <alignment vertical="center"/>
    </xf>
    <xf numFmtId="183" fontId="25" fillId="25" borderId="10" xfId="28" applyNumberFormat="1" applyFont="1" applyFill="1" applyBorder="1" applyAlignment="1">
      <alignment vertical="center" wrapText="1"/>
    </xf>
    <xf numFmtId="183" fontId="25" fillId="26" borderId="10" xfId="28" applyNumberFormat="1" applyFont="1" applyFill="1" applyBorder="1" applyAlignment="1">
      <alignment vertical="center" wrapText="1"/>
    </xf>
    <xf numFmtId="183" fontId="26" fillId="25" borderId="10" xfId="28" applyNumberFormat="1" applyFont="1" applyFill="1" applyBorder="1" applyAlignment="1">
      <alignment vertical="center"/>
    </xf>
    <xf numFmtId="183" fontId="26" fillId="26" borderId="10" xfId="28" applyNumberFormat="1" applyFont="1" applyFill="1" applyBorder="1" applyAlignment="1">
      <alignment vertical="center"/>
    </xf>
    <xf numFmtId="183" fontId="25" fillId="25" borderId="10" xfId="28" applyNumberFormat="1" applyFont="1" applyFill="1" applyBorder="1" applyAlignment="1"/>
    <xf numFmtId="1" fontId="26" fillId="25" borderId="10" xfId="28" applyNumberFormat="1" applyFont="1" applyFill="1" applyBorder="1" applyAlignment="1">
      <alignment horizontal="center" vertical="center" wrapText="1"/>
    </xf>
    <xf numFmtId="1" fontId="26" fillId="26" borderId="10" xfId="28" applyNumberFormat="1" applyFont="1" applyFill="1" applyBorder="1" applyAlignment="1">
      <alignment horizontal="center" vertical="center" wrapText="1"/>
    </xf>
    <xf numFmtId="1" fontId="25" fillId="25" borderId="10" xfId="28" applyNumberFormat="1" applyFont="1" applyFill="1" applyBorder="1" applyAlignment="1">
      <alignment horizontal="center" vertical="center" wrapText="1"/>
    </xf>
    <xf numFmtId="1" fontId="26" fillId="25" borderId="10" xfId="28" applyNumberFormat="1" applyFont="1" applyFill="1" applyBorder="1" applyAlignment="1">
      <alignment horizontal="center" vertical="center"/>
    </xf>
    <xf numFmtId="1" fontId="26" fillId="26" borderId="10" xfId="28" applyNumberFormat="1" applyFont="1" applyFill="1" applyBorder="1" applyAlignment="1">
      <alignment horizontal="center" vertical="center"/>
    </xf>
    <xf numFmtId="1" fontId="25" fillId="25" borderId="10" xfId="28" applyNumberFormat="1" applyFont="1" applyFill="1" applyBorder="1" applyAlignment="1">
      <alignment horizontal="center" vertical="center"/>
    </xf>
    <xf numFmtId="171" fontId="28" fillId="25" borderId="10" xfId="28" applyFont="1" applyFill="1" applyBorder="1" applyAlignment="1">
      <alignment horizontal="center" vertical="center" wrapText="1"/>
    </xf>
    <xf numFmtId="171" fontId="28" fillId="26" borderId="10" xfId="28" applyFont="1" applyFill="1" applyBorder="1" applyAlignment="1">
      <alignment horizontal="center" vertical="center" wrapText="1"/>
    </xf>
    <xf numFmtId="171" fontId="33" fillId="25" borderId="10" xfId="28" applyFont="1" applyFill="1" applyBorder="1" applyAlignment="1">
      <alignment horizontal="center" vertical="center"/>
    </xf>
    <xf numFmtId="171" fontId="33" fillId="26" borderId="10" xfId="28" applyFont="1" applyFill="1" applyBorder="1" applyAlignment="1">
      <alignment horizontal="center" vertical="center"/>
    </xf>
    <xf numFmtId="171" fontId="34" fillId="25" borderId="10" xfId="28" applyFont="1" applyFill="1" applyBorder="1" applyAlignment="1">
      <alignment horizontal="center" vertical="center"/>
    </xf>
    <xf numFmtId="171" fontId="28" fillId="24" borderId="10" xfId="28" applyFont="1" applyFill="1" applyBorder="1" applyAlignment="1">
      <alignment horizontal="right" vertical="center" wrapText="1"/>
    </xf>
    <xf numFmtId="171" fontId="28" fillId="26" borderId="10" xfId="28" applyFont="1" applyFill="1" applyBorder="1" applyAlignment="1">
      <alignment horizontal="right" vertical="center" wrapText="1"/>
    </xf>
    <xf numFmtId="171" fontId="23" fillId="24" borderId="10" xfId="28" applyFont="1" applyFill="1" applyBorder="1" applyAlignment="1">
      <alignment horizontal="right" vertical="center" wrapText="1"/>
    </xf>
    <xf numFmtId="171" fontId="35" fillId="24" borderId="10" xfId="28" applyFont="1" applyFill="1" applyBorder="1" applyAlignment="1">
      <alignment vertical="center"/>
    </xf>
    <xf numFmtId="171" fontId="35" fillId="26" borderId="10" xfId="28" applyFont="1" applyFill="1" applyBorder="1" applyAlignment="1">
      <alignment vertical="center"/>
    </xf>
    <xf numFmtId="171" fontId="26" fillId="25" borderId="10" xfId="28" applyFont="1" applyFill="1" applyBorder="1" applyAlignment="1">
      <alignment horizontal="right" vertical="center" wrapText="1"/>
    </xf>
    <xf numFmtId="182" fontId="26" fillId="25" borderId="10" xfId="28" applyNumberFormat="1" applyFont="1" applyFill="1" applyBorder="1" applyAlignment="1">
      <alignment horizontal="right" vertical="center" wrapText="1"/>
    </xf>
    <xf numFmtId="182" fontId="26" fillId="26" borderId="10" xfId="28" applyNumberFormat="1" applyFont="1" applyFill="1" applyBorder="1" applyAlignment="1">
      <alignment horizontal="right" vertical="center" wrapText="1"/>
    </xf>
    <xf numFmtId="171" fontId="28" fillId="25" borderId="10" xfId="28" applyFont="1" applyFill="1" applyBorder="1" applyAlignment="1">
      <alignment horizontal="right" vertical="center" wrapText="1"/>
    </xf>
    <xf numFmtId="182" fontId="28" fillId="25" borderId="10" xfId="28" applyNumberFormat="1" applyFont="1" applyFill="1" applyBorder="1" applyAlignment="1">
      <alignment horizontal="right" vertical="center" wrapText="1"/>
    </xf>
    <xf numFmtId="182" fontId="28" fillId="26" borderId="10" xfId="28" applyNumberFormat="1" applyFont="1" applyFill="1" applyBorder="1" applyAlignment="1">
      <alignment horizontal="right" vertical="center" wrapText="1"/>
    </xf>
    <xf numFmtId="182" fontId="23" fillId="25" borderId="10" xfId="28" applyNumberFormat="1" applyFont="1" applyFill="1" applyBorder="1" applyAlignment="1">
      <alignment horizontal="right" vertical="center" wrapText="1"/>
    </xf>
    <xf numFmtId="182" fontId="28" fillId="25" borderId="10" xfId="28" applyNumberFormat="1" applyFont="1" applyFill="1" applyBorder="1" applyAlignment="1">
      <alignment vertical="center"/>
    </xf>
    <xf numFmtId="182" fontId="28" fillId="26" borderId="10" xfId="28" applyNumberFormat="1" applyFont="1" applyFill="1" applyBorder="1" applyAlignment="1">
      <alignment vertical="center"/>
    </xf>
    <xf numFmtId="182" fontId="23" fillId="25" borderId="10" xfId="28" applyNumberFormat="1" applyFont="1" applyFill="1" applyBorder="1"/>
    <xf numFmtId="183" fontId="28" fillId="25" borderId="10" xfId="28" applyNumberFormat="1" applyFont="1" applyFill="1" applyBorder="1" applyAlignment="1">
      <alignment horizontal="right" vertical="center" wrapText="1"/>
    </xf>
    <xf numFmtId="171" fontId="23" fillId="25" borderId="10" xfId="28" applyFont="1" applyFill="1" applyBorder="1" applyAlignment="1">
      <alignment horizontal="right" vertical="center" wrapText="1"/>
    </xf>
    <xf numFmtId="183" fontId="23" fillId="25" borderId="10" xfId="28" applyNumberFormat="1" applyFont="1" applyFill="1" applyBorder="1" applyAlignment="1">
      <alignment horizontal="right" vertical="center" wrapText="1"/>
    </xf>
    <xf numFmtId="182" fontId="23" fillId="26" borderId="10" xfId="28" applyNumberFormat="1" applyFont="1" applyFill="1" applyBorder="1" applyAlignment="1">
      <alignment horizontal="right" vertical="center" wrapText="1"/>
    </xf>
    <xf numFmtId="171" fontId="23" fillId="25" borderId="10" xfId="28" applyFont="1" applyFill="1" applyBorder="1" applyAlignment="1">
      <alignment horizontal="right" vertical="center"/>
    </xf>
    <xf numFmtId="182" fontId="23" fillId="25" borderId="10" xfId="28" applyNumberFormat="1" applyFont="1" applyFill="1" applyBorder="1" applyAlignment="1">
      <alignment horizontal="right" vertical="center"/>
    </xf>
    <xf numFmtId="182" fontId="23" fillId="26" borderId="10" xfId="28" applyNumberFormat="1" applyFont="1" applyFill="1" applyBorder="1" applyAlignment="1">
      <alignment horizontal="right" vertical="center"/>
    </xf>
    <xf numFmtId="171" fontId="25" fillId="25" borderId="10" xfId="28" applyFont="1" applyFill="1" applyBorder="1" applyAlignment="1">
      <alignment vertical="center"/>
    </xf>
    <xf numFmtId="182" fontId="25" fillId="25" borderId="10" xfId="28" applyNumberFormat="1" applyFont="1" applyFill="1" applyBorder="1" applyAlignment="1">
      <alignment vertical="center"/>
    </xf>
    <xf numFmtId="182" fontId="25" fillId="26" borderId="10" xfId="28" applyNumberFormat="1" applyFont="1" applyFill="1" applyBorder="1" applyAlignment="1">
      <alignment vertical="center"/>
    </xf>
    <xf numFmtId="182" fontId="23" fillId="25" borderId="10" xfId="28" applyNumberFormat="1" applyFont="1" applyFill="1" applyBorder="1" applyAlignment="1">
      <alignment vertical="center"/>
    </xf>
    <xf numFmtId="182" fontId="23" fillId="26" borderId="10" xfId="28" applyNumberFormat="1" applyFont="1" applyFill="1" applyBorder="1" applyAlignment="1">
      <alignment vertical="center"/>
    </xf>
    <xf numFmtId="171" fontId="25" fillId="25" borderId="10" xfId="28" applyFont="1" applyFill="1" applyBorder="1" applyAlignment="1">
      <alignment vertical="center" wrapText="1"/>
    </xf>
    <xf numFmtId="182" fontId="25" fillId="26" borderId="10" xfId="28" applyNumberFormat="1" applyFont="1" applyFill="1" applyBorder="1" applyAlignment="1">
      <alignment vertical="center" wrapText="1"/>
    </xf>
    <xf numFmtId="171" fontId="25" fillId="25" borderId="10" xfId="28" applyFont="1" applyFill="1" applyBorder="1" applyAlignment="1">
      <alignment horizontal="right" vertical="center"/>
    </xf>
    <xf numFmtId="182" fontId="25" fillId="25" borderId="10" xfId="28" applyNumberFormat="1" applyFont="1" applyFill="1" applyBorder="1" applyAlignment="1">
      <alignment horizontal="right" vertical="center"/>
    </xf>
    <xf numFmtId="182" fontId="25" fillId="26" borderId="10" xfId="28" applyNumberFormat="1" applyFont="1" applyFill="1" applyBorder="1" applyAlignment="1">
      <alignment horizontal="right" vertical="center"/>
    </xf>
    <xf numFmtId="171" fontId="25" fillId="26" borderId="10" xfId="28" applyFont="1" applyFill="1" applyBorder="1" applyAlignment="1">
      <alignment horizontal="right" vertical="center"/>
    </xf>
    <xf numFmtId="182" fontId="23" fillId="26" borderId="10" xfId="28" applyNumberFormat="1" applyFont="1" applyFill="1" applyBorder="1" applyAlignment="1">
      <alignment vertical="center" wrapText="1"/>
    </xf>
    <xf numFmtId="171" fontId="30" fillId="26" borderId="10" xfId="28" applyFont="1" applyFill="1" applyBorder="1"/>
    <xf numFmtId="0" fontId="36" fillId="27" borderId="18" xfId="0" applyFont="1" applyFill="1" applyBorder="1" applyAlignment="1">
      <alignment horizontal="center" vertical="center" wrapText="1"/>
    </xf>
    <xf numFmtId="0" fontId="36" fillId="27" borderId="13" xfId="0" applyFont="1" applyFill="1" applyBorder="1" applyAlignment="1">
      <alignment horizontal="center" vertical="center" wrapText="1"/>
    </xf>
    <xf numFmtId="0" fontId="36" fillId="29" borderId="13" xfId="0" applyFont="1" applyFill="1" applyBorder="1" applyAlignment="1">
      <alignment horizontal="center" vertical="center" wrapText="1"/>
    </xf>
    <xf numFmtId="0" fontId="25" fillId="27" borderId="13" xfId="0" applyFont="1" applyFill="1" applyBorder="1" applyAlignment="1">
      <alignment horizontal="center" vertical="center" wrapText="1"/>
    </xf>
    <xf numFmtId="0" fontId="25" fillId="29" borderId="13" xfId="0" applyFont="1" applyFill="1" applyBorder="1" applyAlignment="1">
      <alignment horizontal="center" vertical="center" wrapText="1"/>
    </xf>
    <xf numFmtId="0" fontId="38" fillId="27" borderId="17" xfId="0" applyFont="1" applyFill="1" applyBorder="1" applyAlignment="1">
      <alignment horizontal="center" vertical="center" wrapText="1"/>
    </xf>
    <xf numFmtId="0" fontId="38" fillId="27" borderId="16" xfId="0" applyFont="1" applyFill="1" applyBorder="1" applyAlignment="1">
      <alignment horizontal="center" vertical="center" wrapText="1"/>
    </xf>
    <xf numFmtId="0" fontId="38" fillId="29" borderId="16" xfId="0" applyFont="1" applyFill="1" applyBorder="1" applyAlignment="1">
      <alignment horizontal="center" vertical="center" wrapText="1"/>
    </xf>
    <xf numFmtId="0" fontId="23" fillId="27" borderId="16" xfId="0" applyFont="1" applyFill="1" applyBorder="1" applyAlignment="1">
      <alignment horizontal="center" vertical="center" wrapText="1"/>
    </xf>
    <xf numFmtId="0" fontId="25" fillId="29" borderId="16" xfId="0" applyFont="1" applyFill="1" applyBorder="1" applyAlignment="1">
      <alignment horizontal="center" vertical="center" wrapText="1"/>
    </xf>
    <xf numFmtId="0" fontId="39" fillId="27" borderId="16" xfId="0" applyFont="1" applyFill="1" applyBorder="1" applyAlignment="1">
      <alignment horizontal="center" vertical="center"/>
    </xf>
    <xf numFmtId="0" fontId="39" fillId="27" borderId="16" xfId="0" applyFont="1" applyFill="1" applyBorder="1" applyAlignment="1">
      <alignment horizontal="center" vertical="center" wrapText="1"/>
    </xf>
    <xf numFmtId="0" fontId="39" fillId="27" borderId="17" xfId="0" applyFont="1" applyFill="1" applyBorder="1" applyAlignment="1">
      <alignment horizontal="center" vertical="center" wrapText="1"/>
    </xf>
    <xf numFmtId="0" fontId="39" fillId="29" borderId="16" xfId="0" applyFont="1" applyFill="1" applyBorder="1" applyAlignment="1">
      <alignment horizontal="center" vertical="center" wrapText="1"/>
    </xf>
    <xf numFmtId="0" fontId="39" fillId="29" borderId="16" xfId="0" applyFont="1" applyFill="1" applyBorder="1" applyAlignment="1">
      <alignment horizontal="center" vertical="center"/>
    </xf>
    <xf numFmtId="0" fontId="25" fillId="27" borderId="13" xfId="0" applyFont="1" applyFill="1" applyBorder="1" applyAlignment="1">
      <alignment horizontal="center" vertical="center"/>
    </xf>
    <xf numFmtId="0" fontId="39" fillId="27" borderId="17" xfId="0" applyFont="1" applyFill="1" applyBorder="1" applyAlignment="1">
      <alignment horizontal="center" vertical="center"/>
    </xf>
    <xf numFmtId="0" fontId="34" fillId="27" borderId="16" xfId="0" applyFont="1" applyFill="1" applyBorder="1" applyAlignment="1">
      <alignment horizontal="center" vertical="center"/>
    </xf>
    <xf numFmtId="0" fontId="34" fillId="27" borderId="16" xfId="0" applyFont="1" applyFill="1" applyBorder="1" applyAlignment="1">
      <alignment horizontal="center" vertical="center" wrapText="1"/>
    </xf>
    <xf numFmtId="0" fontId="23" fillId="27" borderId="0" xfId="0" applyFont="1" applyFill="1" applyAlignment="1">
      <alignment horizontal="center" vertical="center"/>
    </xf>
    <xf numFmtId="0" fontId="34" fillId="27" borderId="17" xfId="0" applyFont="1" applyFill="1" applyBorder="1" applyAlignment="1">
      <alignment horizontal="center" vertical="center" wrapText="1"/>
    </xf>
    <xf numFmtId="0" fontId="34" fillId="27" borderId="16" xfId="0" applyFont="1" applyFill="1" applyBorder="1" applyAlignment="1">
      <alignment vertical="center"/>
    </xf>
    <xf numFmtId="0" fontId="39" fillId="27" borderId="13" xfId="0" applyFont="1" applyFill="1" applyBorder="1" applyAlignment="1">
      <alignment horizontal="center" vertical="center"/>
    </xf>
    <xf numFmtId="0" fontId="39" fillId="27" borderId="16" xfId="0" applyFont="1" applyFill="1" applyBorder="1" applyAlignment="1">
      <alignment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55"/>
  <sheetViews>
    <sheetView tabSelected="1" zoomScaleNormal="100" workbookViewId="0">
      <pane xSplit="3" ySplit="8" topLeftCell="AY9" activePane="bottomRight" state="frozen"/>
      <selection pane="topRight" activeCell="D1" sqref="D1"/>
      <selection pane="bottomLeft" activeCell="A9" sqref="A9"/>
      <selection pane="bottomRight" activeCell="B6" sqref="B6"/>
    </sheetView>
  </sheetViews>
  <sheetFormatPr defaultColWidth="12.28515625" defaultRowHeight="12.75" x14ac:dyDescent="0.2"/>
  <cols>
    <col min="1" max="1" width="56.5703125" style="7" customWidth="1"/>
    <col min="2" max="2" width="8.85546875" style="7" customWidth="1"/>
    <col min="3" max="3" width="18.5703125" style="7" customWidth="1"/>
    <col min="4" max="5" width="12.28515625" style="2" customWidth="1"/>
    <col min="6" max="6" width="12.28515625" style="6" customWidth="1"/>
    <col min="7" max="7" width="12.28515625" style="2" customWidth="1"/>
    <col min="8" max="8" width="17.5703125" style="2" customWidth="1"/>
    <col min="9" max="9" width="12.28515625" style="2" customWidth="1"/>
    <col min="10" max="10" width="15.140625" style="2" customWidth="1"/>
    <col min="11" max="11" width="15.7109375" style="2" customWidth="1"/>
    <col min="12" max="13" width="12.28515625" style="2" customWidth="1"/>
    <col min="14" max="14" width="15.5703125" style="2" customWidth="1"/>
    <col min="15" max="15" width="15.42578125" style="2" customWidth="1"/>
    <col min="16" max="19" width="12.28515625" style="2" customWidth="1"/>
    <col min="20" max="20" width="12.28515625" style="6" customWidth="1"/>
    <col min="21" max="21" width="15.28515625" style="2" customWidth="1"/>
    <col min="22" max="22" width="13.7109375" style="2" customWidth="1"/>
    <col min="23" max="23" width="12.28515625" style="2" customWidth="1"/>
    <col min="24" max="24" width="12.7109375" style="2" customWidth="1"/>
    <col min="25" max="25" width="13.7109375" style="2" customWidth="1"/>
    <col min="26" max="26" width="14.28515625" style="2" customWidth="1"/>
    <col min="27" max="27" width="15.140625" style="2" customWidth="1"/>
    <col min="28" max="28" width="12.7109375" style="6" customWidth="1"/>
    <col min="29" max="29" width="12.28515625" style="2" customWidth="1"/>
    <col min="30" max="30" width="15.42578125" style="2" customWidth="1"/>
    <col min="31" max="31" width="12.28515625" style="2" customWidth="1"/>
    <col min="32" max="32" width="15.5703125" style="2" customWidth="1"/>
    <col min="33" max="33" width="13.42578125" style="2" customWidth="1"/>
    <col min="34" max="35" width="15.5703125" style="2" customWidth="1"/>
    <col min="36" max="36" width="12.28515625" style="2" customWidth="1"/>
    <col min="37" max="37" width="15.140625" style="2" customWidth="1"/>
    <col min="38" max="44" width="12.28515625" style="2" customWidth="1"/>
    <col min="45" max="45" width="14" style="2" customWidth="1"/>
    <col min="46" max="49" width="12.28515625" style="2" customWidth="1"/>
    <col min="50" max="50" width="13" style="2" customWidth="1"/>
    <col min="51" max="51" width="12.85546875" style="6" customWidth="1"/>
    <col min="52" max="52" width="15.42578125" style="2" customWidth="1"/>
    <col min="53" max="59" width="12.28515625" style="2" customWidth="1"/>
    <col min="60" max="60" width="14.7109375" style="2" customWidth="1"/>
    <col min="61" max="61" width="13.28515625" style="2" customWidth="1"/>
    <col min="62" max="63" width="12.28515625" style="2" customWidth="1"/>
    <col min="64" max="64" width="13.28515625" style="2" customWidth="1"/>
    <col min="65" max="69" width="12.28515625" style="2" customWidth="1"/>
    <col min="70" max="70" width="13.28515625" style="2" customWidth="1"/>
    <col min="71" max="75" width="12.28515625" style="2" customWidth="1"/>
    <col min="76" max="76" width="14.140625" style="6" customWidth="1"/>
    <col min="77" max="77" width="12.28515625" style="2" customWidth="1"/>
    <col min="78" max="78" width="14.7109375" style="2" customWidth="1"/>
    <col min="79" max="79" width="12.85546875" style="2" customWidth="1"/>
    <col min="80" max="80" width="14.140625" style="2" customWidth="1"/>
    <col min="81" max="81" width="13.85546875" style="2" customWidth="1"/>
    <col min="82" max="82" width="14" style="2" customWidth="1"/>
    <col min="83" max="84" width="15.28515625" style="2" customWidth="1"/>
    <col min="85" max="85" width="13.85546875" style="2" customWidth="1"/>
    <col min="86" max="86" width="14.140625" style="2" customWidth="1"/>
    <col min="87" max="87" width="13.140625" style="2" customWidth="1"/>
    <col min="88" max="88" width="13.42578125" style="2" customWidth="1"/>
    <col min="89" max="89" width="14.42578125" style="2" customWidth="1"/>
    <col min="90" max="93" width="12.28515625" style="2" customWidth="1"/>
    <col min="94" max="94" width="13.28515625" style="2" customWidth="1"/>
    <col min="95" max="95" width="13.85546875" style="2" customWidth="1"/>
    <col min="96" max="97" width="12.28515625" style="2" customWidth="1"/>
    <col min="98" max="98" width="13.5703125" style="2" customWidth="1"/>
    <col min="99" max="103" width="12.28515625" style="2" customWidth="1"/>
    <col min="104" max="104" width="12.28515625" style="6" customWidth="1"/>
    <col min="105" max="105" width="14.85546875" style="2" customWidth="1"/>
    <col min="106" max="108" width="12.28515625" style="2" customWidth="1"/>
    <col min="109" max="109" width="14.28515625" style="2" customWidth="1"/>
    <col min="110" max="110" width="13" style="2" customWidth="1"/>
    <col min="111" max="111" width="12.28515625" style="2" customWidth="1"/>
    <col min="112" max="112" width="15.28515625" style="2" customWidth="1"/>
    <col min="113" max="113" width="15.5703125" style="2" customWidth="1"/>
    <col min="114" max="130" width="12.28515625" style="2" customWidth="1"/>
    <col min="131" max="131" width="14.85546875" style="6" customWidth="1"/>
    <col min="132" max="137" width="12.28515625" style="2" customWidth="1"/>
    <col min="138" max="138" width="14.5703125" style="2" customWidth="1"/>
    <col min="139" max="140" width="12.28515625" style="2" customWidth="1"/>
    <col min="141" max="141" width="13.140625" style="2" customWidth="1"/>
    <col min="142" max="142" width="15.140625" style="2" customWidth="1"/>
    <col min="143" max="144" width="12.28515625" style="2" customWidth="1"/>
    <col min="145" max="145" width="13.85546875" style="2" customWidth="1"/>
    <col min="146" max="146" width="14.85546875" style="2" customWidth="1"/>
    <col min="147" max="147" width="13.85546875" style="2" customWidth="1"/>
    <col min="148" max="157" width="12.28515625" style="2"/>
    <col min="158" max="158" width="12.85546875" style="2" customWidth="1"/>
    <col min="159" max="159" width="12.28515625" style="2"/>
    <col min="160" max="160" width="13.42578125" style="2" customWidth="1"/>
    <col min="161" max="163" width="12.28515625" style="2"/>
    <col min="164" max="164" width="13.7109375" style="2" customWidth="1"/>
    <col min="165" max="165" width="15.140625" style="2" customWidth="1"/>
    <col min="166" max="166" width="12.85546875" style="2" customWidth="1"/>
    <col min="167" max="169" width="12.28515625" style="2"/>
    <col min="170" max="170" width="14.28515625" style="2" customWidth="1"/>
    <col min="171" max="171" width="12.85546875" style="2" customWidth="1"/>
    <col min="172" max="173" width="12.28515625" style="2"/>
    <col min="174" max="174" width="13.5703125" style="2" customWidth="1"/>
    <col min="175" max="175" width="13.85546875" style="2" customWidth="1"/>
    <col min="176" max="176" width="14.140625" style="2" customWidth="1"/>
    <col min="177" max="177" width="15.42578125" style="2" customWidth="1"/>
    <col min="178" max="178" width="14.42578125" style="2" customWidth="1"/>
    <col min="179" max="179" width="14.140625" style="2" customWidth="1"/>
    <col min="180" max="180" width="14.42578125" style="2" customWidth="1"/>
    <col min="181" max="181" width="14.140625" style="2" customWidth="1"/>
    <col min="182" max="182" width="14.28515625" style="2" customWidth="1"/>
    <col min="183" max="183" width="15.5703125" style="2" customWidth="1"/>
    <col min="184" max="185" width="12.28515625" style="2"/>
    <col min="186" max="186" width="16.28515625" style="2" customWidth="1"/>
    <col min="187" max="187" width="14" style="2" customWidth="1"/>
    <col min="188" max="16384" width="12.28515625" style="2"/>
  </cols>
  <sheetData>
    <row r="1" spans="1:187" ht="13.5" customHeight="1" x14ac:dyDescent="0.2">
      <c r="A1" s="15"/>
      <c r="B1" s="16"/>
      <c r="C1" s="16"/>
      <c r="D1" s="16" t="s">
        <v>63</v>
      </c>
      <c r="E1" s="16"/>
      <c r="F1" s="46"/>
      <c r="G1" s="16"/>
      <c r="H1" s="16"/>
      <c r="I1" s="16"/>
      <c r="J1" s="16"/>
      <c r="K1" s="16"/>
      <c r="L1" s="48"/>
      <c r="M1" s="8"/>
      <c r="N1" s="9"/>
      <c r="O1" s="9"/>
      <c r="P1" s="9"/>
      <c r="Q1" s="9"/>
      <c r="R1" s="9"/>
      <c r="S1" s="9"/>
      <c r="T1" s="49"/>
      <c r="U1" s="9"/>
      <c r="V1" s="9"/>
      <c r="W1" s="9"/>
      <c r="X1" s="9"/>
      <c r="Y1" s="9"/>
      <c r="Z1" s="9"/>
      <c r="AA1" s="9"/>
      <c r="AB1" s="4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4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4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4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49"/>
      <c r="EB1" s="9"/>
      <c r="EC1" s="9"/>
      <c r="ED1" s="9"/>
      <c r="EE1" s="9"/>
      <c r="EF1" s="9"/>
      <c r="EG1" s="9"/>
      <c r="EH1" s="9"/>
      <c r="EI1" s="9"/>
      <c r="EJ1" s="9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</row>
    <row r="2" spans="1:187" ht="15.75" x14ac:dyDescent="0.2">
      <c r="A2" s="15"/>
      <c r="B2" s="16"/>
      <c r="C2" s="16"/>
      <c r="D2" s="16" t="s">
        <v>64</v>
      </c>
      <c r="E2" s="16"/>
      <c r="F2" s="46"/>
      <c r="G2" s="16"/>
      <c r="H2" s="16"/>
      <c r="I2" s="16"/>
      <c r="J2" s="16"/>
      <c r="K2" s="16"/>
      <c r="L2" s="48"/>
      <c r="M2" s="8"/>
      <c r="N2" s="9"/>
      <c r="O2" s="9"/>
      <c r="P2" s="9"/>
      <c r="Q2" s="9"/>
      <c r="R2" s="9"/>
      <c r="S2" s="9"/>
      <c r="T2" s="49"/>
      <c r="U2" s="9"/>
      <c r="V2" s="9"/>
      <c r="W2" s="9"/>
      <c r="X2" s="9"/>
      <c r="Y2" s="9"/>
      <c r="Z2" s="9"/>
      <c r="AA2" s="9"/>
      <c r="AB2" s="4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4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4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4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49"/>
      <c r="EB2" s="9"/>
      <c r="EC2" s="9"/>
      <c r="ED2" s="9"/>
      <c r="EE2" s="9"/>
      <c r="EF2" s="9"/>
      <c r="EG2" s="9"/>
      <c r="EH2" s="9"/>
      <c r="EI2" s="9"/>
      <c r="EJ2" s="9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</row>
    <row r="3" spans="1:187" ht="13.5" thickBot="1" x14ac:dyDescent="0.25">
      <c r="A3" s="15"/>
      <c r="B3" s="15"/>
      <c r="C3" s="15"/>
      <c r="D3" s="15"/>
      <c r="E3" s="15"/>
      <c r="F3" s="47"/>
      <c r="G3" s="15"/>
      <c r="H3" s="15"/>
      <c r="I3" s="15"/>
      <c r="J3" s="15"/>
      <c r="K3" s="15" t="s">
        <v>65</v>
      </c>
      <c r="L3" s="48"/>
      <c r="M3" s="9"/>
      <c r="N3" s="9"/>
      <c r="O3" s="9"/>
      <c r="P3" s="9"/>
      <c r="Q3" s="9"/>
      <c r="R3" s="9"/>
      <c r="S3" s="9"/>
      <c r="T3" s="49"/>
      <c r="U3" s="9"/>
      <c r="V3" s="9"/>
      <c r="W3" s="9"/>
      <c r="X3" s="9"/>
      <c r="Y3" s="9"/>
      <c r="Z3" s="9"/>
      <c r="AA3" s="9"/>
      <c r="AB3" s="4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4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4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4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49"/>
      <c r="EB3" s="9"/>
      <c r="EC3" s="9"/>
      <c r="ED3" s="9"/>
      <c r="EE3" s="9"/>
      <c r="EF3" s="9"/>
      <c r="EG3" s="9"/>
      <c r="EH3" s="9"/>
      <c r="EI3" s="9"/>
      <c r="EJ3" s="9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</row>
    <row r="4" spans="1:187" s="3" customFormat="1" ht="10.5" customHeight="1" thickBot="1" x14ac:dyDescent="0.25">
      <c r="A4" s="17" t="s">
        <v>13</v>
      </c>
      <c r="B4" s="18"/>
      <c r="C4" s="19"/>
      <c r="D4" s="50">
        <v>1</v>
      </c>
      <c r="E4" s="51">
        <v>2</v>
      </c>
      <c r="F4" s="52">
        <v>3</v>
      </c>
      <c r="G4" s="51">
        <v>4</v>
      </c>
      <c r="H4" s="51">
        <v>5</v>
      </c>
      <c r="I4" s="51">
        <v>6</v>
      </c>
      <c r="J4" s="51">
        <v>7</v>
      </c>
      <c r="K4" s="51">
        <v>8</v>
      </c>
      <c r="L4" s="51">
        <v>9</v>
      </c>
      <c r="M4" s="51">
        <v>10</v>
      </c>
      <c r="N4" s="51">
        <v>11</v>
      </c>
      <c r="O4" s="51">
        <v>12</v>
      </c>
      <c r="P4" s="51">
        <v>13</v>
      </c>
      <c r="Q4" s="51">
        <v>14</v>
      </c>
      <c r="R4" s="51">
        <v>15</v>
      </c>
      <c r="S4" s="51">
        <v>16</v>
      </c>
      <c r="T4" s="52">
        <v>17</v>
      </c>
      <c r="U4" s="51">
        <v>18</v>
      </c>
      <c r="V4" s="51">
        <v>19</v>
      </c>
      <c r="W4" s="51">
        <v>20</v>
      </c>
      <c r="X4" s="51">
        <v>21</v>
      </c>
      <c r="Y4" s="51">
        <v>22</v>
      </c>
      <c r="Z4" s="51">
        <v>23</v>
      </c>
      <c r="AA4" s="51">
        <v>24</v>
      </c>
      <c r="AB4" s="52">
        <v>25</v>
      </c>
      <c r="AC4" s="51">
        <v>26</v>
      </c>
      <c r="AD4" s="51">
        <v>27</v>
      </c>
      <c r="AE4" s="51">
        <v>28</v>
      </c>
      <c r="AF4" s="51">
        <v>29</v>
      </c>
      <c r="AG4" s="51">
        <v>30</v>
      </c>
      <c r="AH4" s="51">
        <v>31</v>
      </c>
      <c r="AI4" s="51">
        <v>32</v>
      </c>
      <c r="AJ4" s="51">
        <v>33</v>
      </c>
      <c r="AK4" s="51">
        <v>34</v>
      </c>
      <c r="AL4" s="51">
        <v>35</v>
      </c>
      <c r="AM4" s="51">
        <v>36</v>
      </c>
      <c r="AN4" s="51">
        <v>37</v>
      </c>
      <c r="AO4" s="51">
        <v>38</v>
      </c>
      <c r="AP4" s="51">
        <v>39</v>
      </c>
      <c r="AQ4" s="51">
        <v>40</v>
      </c>
      <c r="AR4" s="51">
        <v>41</v>
      </c>
      <c r="AS4" s="51">
        <v>42</v>
      </c>
      <c r="AT4" s="51">
        <v>43</v>
      </c>
      <c r="AU4" s="51">
        <v>44</v>
      </c>
      <c r="AV4" s="51">
        <v>45</v>
      </c>
      <c r="AW4" s="51">
        <v>46</v>
      </c>
      <c r="AX4" s="51">
        <v>47</v>
      </c>
      <c r="AY4" s="52">
        <v>48</v>
      </c>
      <c r="AZ4" s="51">
        <v>49</v>
      </c>
      <c r="BA4" s="51">
        <v>50</v>
      </c>
      <c r="BB4" s="53">
        <v>51</v>
      </c>
      <c r="BC4" s="51">
        <v>52</v>
      </c>
      <c r="BD4" s="53">
        <v>53</v>
      </c>
      <c r="BE4" s="51">
        <v>54</v>
      </c>
      <c r="BF4" s="53">
        <v>55</v>
      </c>
      <c r="BG4" s="51">
        <v>56</v>
      </c>
      <c r="BH4" s="53">
        <v>57</v>
      </c>
      <c r="BI4" s="51">
        <v>58</v>
      </c>
      <c r="BJ4" s="53">
        <v>59</v>
      </c>
      <c r="BK4" s="51">
        <v>60</v>
      </c>
      <c r="BL4" s="53">
        <v>61</v>
      </c>
      <c r="BM4" s="51">
        <v>62</v>
      </c>
      <c r="BN4" s="53">
        <v>63</v>
      </c>
      <c r="BO4" s="51">
        <v>64</v>
      </c>
      <c r="BP4" s="53">
        <v>65</v>
      </c>
      <c r="BQ4" s="51">
        <v>66</v>
      </c>
      <c r="BR4" s="53">
        <v>67</v>
      </c>
      <c r="BS4" s="51">
        <v>68</v>
      </c>
      <c r="BT4" s="53">
        <v>69</v>
      </c>
      <c r="BU4" s="51">
        <v>70</v>
      </c>
      <c r="BV4" s="53">
        <v>71</v>
      </c>
      <c r="BW4" s="51">
        <v>72</v>
      </c>
      <c r="BX4" s="54">
        <v>73</v>
      </c>
      <c r="BY4" s="51">
        <v>74</v>
      </c>
      <c r="BZ4" s="53">
        <v>75</v>
      </c>
      <c r="CA4" s="51">
        <v>76</v>
      </c>
      <c r="CB4" s="53">
        <v>77</v>
      </c>
      <c r="CC4" s="51">
        <v>78</v>
      </c>
      <c r="CD4" s="53">
        <v>79</v>
      </c>
      <c r="CE4" s="51">
        <v>80</v>
      </c>
      <c r="CF4" s="53">
        <v>81</v>
      </c>
      <c r="CG4" s="51">
        <v>82</v>
      </c>
      <c r="CH4" s="53">
        <v>83</v>
      </c>
      <c r="CI4" s="51">
        <v>84</v>
      </c>
      <c r="CJ4" s="53">
        <v>85</v>
      </c>
      <c r="CK4" s="51">
        <v>86</v>
      </c>
      <c r="CL4" s="53">
        <v>87</v>
      </c>
      <c r="CM4" s="51">
        <v>88</v>
      </c>
      <c r="CN4" s="53">
        <v>89</v>
      </c>
      <c r="CO4" s="51">
        <v>90</v>
      </c>
      <c r="CP4" s="53">
        <v>91</v>
      </c>
      <c r="CQ4" s="51">
        <v>92</v>
      </c>
      <c r="CR4" s="53">
        <v>93</v>
      </c>
      <c r="CS4" s="51">
        <v>94</v>
      </c>
      <c r="CT4" s="53">
        <v>95</v>
      </c>
      <c r="CU4" s="51">
        <v>96</v>
      </c>
      <c r="CV4" s="53">
        <v>97</v>
      </c>
      <c r="CW4" s="51">
        <v>98</v>
      </c>
      <c r="CX4" s="53">
        <v>99</v>
      </c>
      <c r="CY4" s="51">
        <v>100</v>
      </c>
      <c r="CZ4" s="54">
        <v>101</v>
      </c>
      <c r="DA4" s="51">
        <v>102</v>
      </c>
      <c r="DB4" s="53">
        <v>103</v>
      </c>
      <c r="DC4" s="51">
        <v>104</v>
      </c>
      <c r="DD4" s="53">
        <v>105</v>
      </c>
      <c r="DE4" s="51">
        <v>106</v>
      </c>
      <c r="DF4" s="53">
        <v>107</v>
      </c>
      <c r="DG4" s="51">
        <v>108</v>
      </c>
      <c r="DH4" s="53">
        <v>109</v>
      </c>
      <c r="DI4" s="51">
        <v>110</v>
      </c>
      <c r="DJ4" s="53">
        <v>111</v>
      </c>
      <c r="DK4" s="51">
        <v>112</v>
      </c>
      <c r="DL4" s="53">
        <v>113</v>
      </c>
      <c r="DM4" s="51">
        <v>114</v>
      </c>
      <c r="DN4" s="53">
        <v>115</v>
      </c>
      <c r="DO4" s="51">
        <v>116</v>
      </c>
      <c r="DP4" s="53">
        <v>117</v>
      </c>
      <c r="DQ4" s="51">
        <v>118</v>
      </c>
      <c r="DR4" s="53">
        <v>119</v>
      </c>
      <c r="DS4" s="51">
        <v>120</v>
      </c>
      <c r="DT4" s="53">
        <v>121</v>
      </c>
      <c r="DU4" s="51">
        <v>122</v>
      </c>
      <c r="DV4" s="53">
        <v>123</v>
      </c>
      <c r="DW4" s="51">
        <v>124</v>
      </c>
      <c r="DX4" s="53">
        <v>125</v>
      </c>
      <c r="DY4" s="51">
        <v>126</v>
      </c>
      <c r="DZ4" s="53">
        <v>127</v>
      </c>
      <c r="EA4" s="52">
        <v>128</v>
      </c>
      <c r="EB4" s="53">
        <v>129</v>
      </c>
      <c r="EC4" s="51">
        <v>130</v>
      </c>
      <c r="ED4" s="53">
        <v>131</v>
      </c>
      <c r="EE4" s="51">
        <v>132</v>
      </c>
      <c r="EF4" s="53">
        <v>133</v>
      </c>
      <c r="EG4" s="51">
        <v>134</v>
      </c>
      <c r="EH4" s="53">
        <v>135</v>
      </c>
      <c r="EI4" s="51">
        <v>136</v>
      </c>
      <c r="EJ4" s="53">
        <v>137</v>
      </c>
      <c r="EK4" s="55">
        <v>138</v>
      </c>
      <c r="EL4" s="55">
        <v>139</v>
      </c>
      <c r="EM4" s="55">
        <v>140</v>
      </c>
      <c r="EN4" s="55">
        <v>141</v>
      </c>
      <c r="EO4" s="55">
        <v>142</v>
      </c>
      <c r="EP4" s="55">
        <v>143</v>
      </c>
      <c r="EQ4" s="55">
        <v>144</v>
      </c>
      <c r="ER4" s="55">
        <v>145</v>
      </c>
      <c r="ES4" s="55">
        <v>146</v>
      </c>
      <c r="ET4" s="55">
        <v>147</v>
      </c>
      <c r="EU4" s="55">
        <v>148</v>
      </c>
      <c r="EV4" s="55">
        <v>149</v>
      </c>
      <c r="EW4" s="55">
        <v>150</v>
      </c>
      <c r="EX4" s="55">
        <v>151</v>
      </c>
      <c r="EY4" s="55">
        <v>152</v>
      </c>
      <c r="EZ4" s="55">
        <v>153</v>
      </c>
      <c r="FA4" s="55">
        <v>154</v>
      </c>
      <c r="FB4" s="55">
        <v>155</v>
      </c>
      <c r="FC4" s="55">
        <v>156</v>
      </c>
      <c r="FD4" s="55">
        <v>157</v>
      </c>
      <c r="FE4" s="55">
        <v>158</v>
      </c>
      <c r="FF4" s="55">
        <v>159</v>
      </c>
      <c r="FG4" s="55">
        <v>160</v>
      </c>
      <c r="FH4" s="55">
        <v>161</v>
      </c>
      <c r="FI4" s="55">
        <v>162</v>
      </c>
      <c r="FJ4" s="55">
        <v>163</v>
      </c>
      <c r="FK4" s="55">
        <v>164</v>
      </c>
      <c r="FL4" s="55">
        <v>165</v>
      </c>
      <c r="FM4" s="55">
        <v>166</v>
      </c>
      <c r="FN4" s="55">
        <v>167</v>
      </c>
      <c r="FO4" s="55">
        <v>168</v>
      </c>
      <c r="FP4" s="55">
        <v>169</v>
      </c>
      <c r="FQ4" s="55">
        <v>170</v>
      </c>
      <c r="FR4" s="55">
        <v>171</v>
      </c>
      <c r="FS4" s="55">
        <v>172</v>
      </c>
      <c r="FT4" s="55">
        <v>173</v>
      </c>
      <c r="FU4" s="55">
        <v>174</v>
      </c>
      <c r="FV4" s="55">
        <v>175</v>
      </c>
      <c r="FW4" s="55">
        <v>176</v>
      </c>
      <c r="FX4" s="55">
        <v>177</v>
      </c>
      <c r="FY4" s="55">
        <v>178</v>
      </c>
      <c r="FZ4" s="55">
        <v>179</v>
      </c>
      <c r="GA4" s="55">
        <v>180</v>
      </c>
      <c r="GB4" s="55">
        <v>181</v>
      </c>
      <c r="GC4" s="55">
        <v>182</v>
      </c>
      <c r="GD4" s="55">
        <v>183</v>
      </c>
      <c r="GE4" s="55">
        <v>184</v>
      </c>
    </row>
    <row r="5" spans="1:187" s="4" customFormat="1" ht="12" customHeight="1" thickBot="1" x14ac:dyDescent="0.25">
      <c r="A5" s="20" t="s">
        <v>14</v>
      </c>
      <c r="B5" s="21"/>
      <c r="C5" s="22"/>
      <c r="D5" s="56">
        <v>5201705</v>
      </c>
      <c r="E5" s="56">
        <v>2618532</v>
      </c>
      <c r="F5" s="57">
        <v>2675471</v>
      </c>
      <c r="G5" s="56">
        <v>5213789</v>
      </c>
      <c r="H5" s="56">
        <v>5068827</v>
      </c>
      <c r="I5" s="56">
        <v>2086999</v>
      </c>
      <c r="J5" s="56">
        <v>5170672</v>
      </c>
      <c r="K5" s="56">
        <v>2120879</v>
      </c>
      <c r="L5" s="56">
        <v>2763788</v>
      </c>
      <c r="M5" s="56">
        <v>2873575</v>
      </c>
      <c r="N5" s="56">
        <v>2848376</v>
      </c>
      <c r="O5" s="56">
        <v>2074192</v>
      </c>
      <c r="P5" s="56">
        <v>5018536</v>
      </c>
      <c r="Q5" s="56">
        <v>5118832</v>
      </c>
      <c r="R5" s="56">
        <v>2644495</v>
      </c>
      <c r="S5" s="58">
        <v>2040239</v>
      </c>
      <c r="T5" s="57">
        <v>2672146</v>
      </c>
      <c r="U5" s="58">
        <v>2766272</v>
      </c>
      <c r="V5" s="56">
        <v>2657457</v>
      </c>
      <c r="W5" s="56">
        <v>2877694</v>
      </c>
      <c r="X5" s="56">
        <v>2063352</v>
      </c>
      <c r="Y5" s="56">
        <v>2112868</v>
      </c>
      <c r="Z5" s="56">
        <v>2819627</v>
      </c>
      <c r="AA5" s="56">
        <v>2587815</v>
      </c>
      <c r="AB5" s="57">
        <v>2863847</v>
      </c>
      <c r="AC5" s="56">
        <v>2683083</v>
      </c>
      <c r="AD5" s="56">
        <v>2816555</v>
      </c>
      <c r="AE5" s="58">
        <v>5056721</v>
      </c>
      <c r="AF5" s="56">
        <v>2555409</v>
      </c>
      <c r="AG5" s="56">
        <v>2008572</v>
      </c>
      <c r="AH5" s="56">
        <v>2640635</v>
      </c>
      <c r="AI5" s="56">
        <v>2626454</v>
      </c>
      <c r="AJ5" s="58">
        <v>2844923</v>
      </c>
      <c r="AK5" s="56">
        <v>2574233</v>
      </c>
      <c r="AL5" s="56">
        <v>2774534</v>
      </c>
      <c r="AM5" s="56">
        <v>2007126</v>
      </c>
      <c r="AN5" s="56">
        <v>2609436</v>
      </c>
      <c r="AO5" s="56">
        <v>2014491</v>
      </c>
      <c r="AP5" s="56">
        <v>2551764</v>
      </c>
      <c r="AQ5" s="56">
        <v>2550075</v>
      </c>
      <c r="AR5" s="58">
        <v>2855119</v>
      </c>
      <c r="AS5" s="56">
        <v>2094533</v>
      </c>
      <c r="AT5" s="56">
        <v>2100754</v>
      </c>
      <c r="AU5" s="56">
        <v>2736381</v>
      </c>
      <c r="AV5" s="56">
        <v>5007127</v>
      </c>
      <c r="AW5" s="56">
        <v>2643928</v>
      </c>
      <c r="AX5" s="56">
        <v>2054701</v>
      </c>
      <c r="AY5" s="57">
        <v>2862468</v>
      </c>
      <c r="AZ5" s="56">
        <v>5156246</v>
      </c>
      <c r="BA5" s="56">
        <v>2765853</v>
      </c>
      <c r="BB5" s="59">
        <v>2024594</v>
      </c>
      <c r="BC5" s="59">
        <v>2086166</v>
      </c>
      <c r="BD5" s="59">
        <v>2152924</v>
      </c>
      <c r="BE5" s="59">
        <v>2682702</v>
      </c>
      <c r="BF5" s="59">
        <v>2736624</v>
      </c>
      <c r="BG5" s="59">
        <v>2061848</v>
      </c>
      <c r="BH5" s="59">
        <v>2570769</v>
      </c>
      <c r="BI5" s="59">
        <v>2544938</v>
      </c>
      <c r="BJ5" s="59">
        <v>2010933</v>
      </c>
      <c r="BK5" s="59">
        <v>2001632</v>
      </c>
      <c r="BL5" s="59">
        <v>2081547</v>
      </c>
      <c r="BM5" s="59">
        <v>5002486</v>
      </c>
      <c r="BN5" s="59">
        <v>5076021</v>
      </c>
      <c r="BO5" s="59">
        <v>5088755</v>
      </c>
      <c r="BP5" s="59">
        <v>2711834</v>
      </c>
      <c r="BQ5" s="59">
        <v>2854384</v>
      </c>
      <c r="BR5" s="59">
        <v>2169967</v>
      </c>
      <c r="BS5" s="59">
        <v>2784041</v>
      </c>
      <c r="BT5" s="59">
        <v>2558661</v>
      </c>
      <c r="BU5" s="59">
        <v>2732726</v>
      </c>
      <c r="BV5" s="59">
        <v>2844001</v>
      </c>
      <c r="BW5" s="59">
        <v>2025736</v>
      </c>
      <c r="BX5" s="60">
        <v>2571498</v>
      </c>
      <c r="BY5" s="59">
        <v>5108357</v>
      </c>
      <c r="BZ5" s="59">
        <v>2579634</v>
      </c>
      <c r="CA5" s="59">
        <v>5082986</v>
      </c>
      <c r="CB5" s="59">
        <v>2852772</v>
      </c>
      <c r="CC5" s="59">
        <v>2034859</v>
      </c>
      <c r="CD5" s="59">
        <v>2067544</v>
      </c>
      <c r="CE5" s="59">
        <v>2743744</v>
      </c>
      <c r="CF5" s="59">
        <v>2091283</v>
      </c>
      <c r="CG5" s="59">
        <v>2024101</v>
      </c>
      <c r="CH5" s="59">
        <v>2550245</v>
      </c>
      <c r="CI5" s="59">
        <v>2027615</v>
      </c>
      <c r="CJ5" s="59">
        <v>2550466</v>
      </c>
      <c r="CK5" s="59">
        <v>2848317</v>
      </c>
      <c r="CL5" s="59">
        <v>5051134</v>
      </c>
      <c r="CM5" s="59">
        <v>2095025</v>
      </c>
      <c r="CN5" s="59">
        <v>2048892</v>
      </c>
      <c r="CO5" s="59">
        <v>2554518</v>
      </c>
      <c r="CP5" s="59">
        <v>2029278</v>
      </c>
      <c r="CQ5" s="59">
        <v>2811138</v>
      </c>
      <c r="CR5" s="59">
        <v>2761114</v>
      </c>
      <c r="CS5" s="59">
        <v>2044838</v>
      </c>
      <c r="CT5" s="59">
        <v>2013698</v>
      </c>
      <c r="CU5" s="59">
        <v>2665603</v>
      </c>
      <c r="CV5" s="59">
        <v>2010895</v>
      </c>
      <c r="CW5" s="59">
        <v>2774666</v>
      </c>
      <c r="CX5" s="59">
        <v>5003539</v>
      </c>
      <c r="CY5" s="59">
        <v>2026236</v>
      </c>
      <c r="CZ5" s="60">
        <v>2617749</v>
      </c>
      <c r="DA5" s="59">
        <v>2618478</v>
      </c>
      <c r="DB5" s="59">
        <v>2843129</v>
      </c>
      <c r="DC5" s="59">
        <v>2628058</v>
      </c>
      <c r="DD5" s="59">
        <v>2101904</v>
      </c>
      <c r="DE5" s="59">
        <v>2841002</v>
      </c>
      <c r="DF5" s="59">
        <v>2590565</v>
      </c>
      <c r="DG5" s="59">
        <v>2105497</v>
      </c>
      <c r="DH5" s="59">
        <v>2068478</v>
      </c>
      <c r="DI5" s="59">
        <v>2587645</v>
      </c>
      <c r="DJ5" s="59">
        <v>2596873</v>
      </c>
      <c r="DK5" s="59">
        <v>2340542</v>
      </c>
      <c r="DL5" s="59">
        <v>2614065</v>
      </c>
      <c r="DM5" s="59">
        <v>2872943</v>
      </c>
      <c r="DN5" s="59">
        <v>2602504</v>
      </c>
      <c r="DO5" s="59">
        <v>2076748</v>
      </c>
      <c r="DP5" s="59">
        <v>2107961</v>
      </c>
      <c r="DQ5" s="59">
        <v>2656523</v>
      </c>
      <c r="DR5" s="59">
        <v>2867699</v>
      </c>
      <c r="DS5" s="59">
        <v>2639815</v>
      </c>
      <c r="DT5" s="59">
        <v>2051273</v>
      </c>
      <c r="DU5" s="59">
        <v>2839717</v>
      </c>
      <c r="DV5" s="59">
        <v>2582457</v>
      </c>
      <c r="DW5" s="59">
        <v>2121085</v>
      </c>
      <c r="DX5" s="59">
        <v>2344343</v>
      </c>
      <c r="DY5" s="59">
        <v>2064537</v>
      </c>
      <c r="DZ5" s="59">
        <v>2819996</v>
      </c>
      <c r="EA5" s="60">
        <v>2766868</v>
      </c>
      <c r="EB5" s="59">
        <v>2546434</v>
      </c>
      <c r="EC5" s="59">
        <v>2608758</v>
      </c>
      <c r="ED5" s="59">
        <v>2787318</v>
      </c>
      <c r="EE5" s="59">
        <v>5017386</v>
      </c>
      <c r="EF5" s="59">
        <v>9070664</v>
      </c>
      <c r="EG5" s="59">
        <v>2661128</v>
      </c>
      <c r="EH5" s="59">
        <v>2829541</v>
      </c>
      <c r="EI5" s="59">
        <v>2718375</v>
      </c>
      <c r="EJ5" s="59">
        <v>2041391</v>
      </c>
      <c r="EK5" s="61">
        <v>2549204</v>
      </c>
      <c r="EL5" s="61">
        <v>2881934</v>
      </c>
      <c r="EM5" s="61">
        <v>2019086</v>
      </c>
      <c r="EN5" s="61">
        <v>2872722</v>
      </c>
      <c r="EO5" s="61">
        <v>2548747</v>
      </c>
      <c r="EP5" s="61">
        <v>2786184</v>
      </c>
      <c r="EQ5" s="61">
        <v>2641984</v>
      </c>
      <c r="ER5" s="61">
        <v>2097109</v>
      </c>
      <c r="ES5" s="61">
        <v>2587025</v>
      </c>
      <c r="ET5" s="61">
        <v>2837196</v>
      </c>
      <c r="EU5" s="61">
        <v>2030624</v>
      </c>
      <c r="EV5" s="61">
        <v>2800497</v>
      </c>
      <c r="EW5" s="61">
        <v>2556154</v>
      </c>
      <c r="EX5" s="61">
        <v>2784904</v>
      </c>
      <c r="EY5" s="61">
        <v>2618621</v>
      </c>
      <c r="EZ5" s="61">
        <v>2050374</v>
      </c>
      <c r="FA5" s="61">
        <v>2884259</v>
      </c>
      <c r="FB5" s="61">
        <v>2072947</v>
      </c>
      <c r="FC5" s="61">
        <v>2770601</v>
      </c>
      <c r="FD5" s="61">
        <v>2830213</v>
      </c>
      <c r="FE5" s="61">
        <v>2053152</v>
      </c>
      <c r="FF5" s="61"/>
      <c r="FG5" s="61">
        <v>2649098</v>
      </c>
      <c r="FH5" s="61">
        <v>5058295</v>
      </c>
      <c r="FI5" s="61">
        <v>2834421</v>
      </c>
      <c r="FJ5" s="61">
        <v>5069068</v>
      </c>
      <c r="FK5" s="61">
        <v>2121174</v>
      </c>
      <c r="FL5" s="61">
        <v>2655772</v>
      </c>
      <c r="FM5" s="61">
        <v>2654806</v>
      </c>
      <c r="FN5" s="61">
        <v>2027194</v>
      </c>
      <c r="FO5" s="61">
        <v>2604469</v>
      </c>
      <c r="FP5" s="61">
        <v>2572036</v>
      </c>
      <c r="FQ5" s="61">
        <v>2569477</v>
      </c>
      <c r="FR5" s="61">
        <v>2075385</v>
      </c>
      <c r="FS5" s="61">
        <v>2016656</v>
      </c>
      <c r="FT5" s="61">
        <v>2073358</v>
      </c>
      <c r="FU5" s="61">
        <v>2697947</v>
      </c>
      <c r="FV5" s="61">
        <v>2788691</v>
      </c>
      <c r="FW5" s="61">
        <v>2011239</v>
      </c>
      <c r="FX5" s="61">
        <v>2019205</v>
      </c>
      <c r="FY5" s="61">
        <v>2004879</v>
      </c>
      <c r="FZ5" s="61">
        <v>2787989</v>
      </c>
      <c r="GA5" s="61">
        <v>2889439</v>
      </c>
      <c r="GB5" s="61">
        <v>2807459</v>
      </c>
      <c r="GC5" s="61">
        <v>2874229</v>
      </c>
      <c r="GD5" s="61">
        <v>2867095</v>
      </c>
      <c r="GE5" s="61">
        <v>2766337</v>
      </c>
    </row>
    <row r="6" spans="1:187" ht="23.25" customHeight="1" thickBot="1" x14ac:dyDescent="0.25">
      <c r="A6" s="20" t="s">
        <v>15</v>
      </c>
      <c r="B6" s="21"/>
      <c r="C6" s="22"/>
      <c r="D6" s="102" t="s">
        <v>66</v>
      </c>
      <c r="E6" s="103" t="s">
        <v>67</v>
      </c>
      <c r="F6" s="104" t="s">
        <v>68</v>
      </c>
      <c r="G6" s="103" t="s">
        <v>69</v>
      </c>
      <c r="H6" s="103" t="s">
        <v>70</v>
      </c>
      <c r="I6" s="103" t="s">
        <v>71</v>
      </c>
      <c r="J6" s="103" t="s">
        <v>72</v>
      </c>
      <c r="K6" s="103" t="s">
        <v>73</v>
      </c>
      <c r="L6" s="103" t="s">
        <v>74</v>
      </c>
      <c r="M6" s="103" t="s">
        <v>75</v>
      </c>
      <c r="N6" s="103" t="s">
        <v>76</v>
      </c>
      <c r="O6" s="103" t="s">
        <v>77</v>
      </c>
      <c r="P6" s="103" t="s">
        <v>78</v>
      </c>
      <c r="Q6" s="103" t="s">
        <v>79</v>
      </c>
      <c r="R6" s="103" t="s">
        <v>80</v>
      </c>
      <c r="S6" s="105" t="s">
        <v>81</v>
      </c>
      <c r="T6" s="106" t="s">
        <v>82</v>
      </c>
      <c r="U6" s="105" t="s">
        <v>83</v>
      </c>
      <c r="V6" s="103" t="s">
        <v>84</v>
      </c>
      <c r="W6" s="103" t="s">
        <v>85</v>
      </c>
      <c r="X6" s="103" t="s">
        <v>86</v>
      </c>
      <c r="Y6" s="103" t="s">
        <v>87</v>
      </c>
      <c r="Z6" s="103" t="s">
        <v>88</v>
      </c>
      <c r="AA6" s="103" t="s">
        <v>89</v>
      </c>
      <c r="AB6" s="104" t="s">
        <v>90</v>
      </c>
      <c r="AC6" s="103" t="s">
        <v>91</v>
      </c>
      <c r="AD6" s="103" t="s">
        <v>92</v>
      </c>
      <c r="AE6" s="105" t="s">
        <v>93</v>
      </c>
      <c r="AF6" s="103" t="s">
        <v>94</v>
      </c>
      <c r="AG6" s="103" t="s">
        <v>95</v>
      </c>
      <c r="AH6" s="103" t="s">
        <v>96</v>
      </c>
      <c r="AI6" s="103" t="s">
        <v>97</v>
      </c>
      <c r="AJ6" s="105" t="s">
        <v>98</v>
      </c>
      <c r="AK6" s="103" t="s">
        <v>99</v>
      </c>
      <c r="AL6" s="103" t="s">
        <v>100</v>
      </c>
      <c r="AM6" s="103" t="s">
        <v>101</v>
      </c>
      <c r="AN6" s="103" t="s">
        <v>102</v>
      </c>
      <c r="AO6" s="103" t="s">
        <v>103</v>
      </c>
      <c r="AP6" s="103" t="s">
        <v>104</v>
      </c>
      <c r="AQ6" s="103" t="s">
        <v>105</v>
      </c>
      <c r="AR6" s="105" t="s">
        <v>106</v>
      </c>
      <c r="AS6" s="103" t="s">
        <v>107</v>
      </c>
      <c r="AT6" s="103" t="s">
        <v>108</v>
      </c>
      <c r="AU6" s="103" t="s">
        <v>109</v>
      </c>
      <c r="AV6" s="103" t="s">
        <v>110</v>
      </c>
      <c r="AW6" s="103" t="s">
        <v>111</v>
      </c>
      <c r="AX6" s="103" t="s">
        <v>112</v>
      </c>
      <c r="AY6" s="104" t="s">
        <v>113</v>
      </c>
      <c r="AZ6" s="103" t="s">
        <v>114</v>
      </c>
      <c r="BA6" s="103" t="s">
        <v>115</v>
      </c>
      <c r="BB6" s="103" t="s">
        <v>116</v>
      </c>
      <c r="BC6" s="103" t="s">
        <v>117</v>
      </c>
      <c r="BD6" s="103" t="s">
        <v>118</v>
      </c>
      <c r="BE6" s="103" t="s">
        <v>119</v>
      </c>
      <c r="BF6" s="103" t="s">
        <v>120</v>
      </c>
      <c r="BG6" s="103" t="s">
        <v>121</v>
      </c>
      <c r="BH6" s="103" t="s">
        <v>122</v>
      </c>
      <c r="BI6" s="103" t="s">
        <v>123</v>
      </c>
      <c r="BJ6" s="103" t="s">
        <v>124</v>
      </c>
      <c r="BK6" s="103" t="s">
        <v>125</v>
      </c>
      <c r="BL6" s="102" t="s">
        <v>143</v>
      </c>
      <c r="BM6" s="103" t="s">
        <v>144</v>
      </c>
      <c r="BN6" s="103" t="s">
        <v>145</v>
      </c>
      <c r="BO6" s="103" t="s">
        <v>146</v>
      </c>
      <c r="BP6" s="103" t="s">
        <v>147</v>
      </c>
      <c r="BQ6" s="103" t="s">
        <v>148</v>
      </c>
      <c r="BR6" s="103" t="s">
        <v>149</v>
      </c>
      <c r="BS6" s="103" t="s">
        <v>150</v>
      </c>
      <c r="BT6" s="103" t="s">
        <v>151</v>
      </c>
      <c r="BU6" s="103" t="s">
        <v>152</v>
      </c>
      <c r="BV6" s="103" t="s">
        <v>153</v>
      </c>
      <c r="BW6" s="103" t="s">
        <v>154</v>
      </c>
      <c r="BX6" s="104" t="s">
        <v>155</v>
      </c>
      <c r="BY6" s="103" t="s">
        <v>156</v>
      </c>
      <c r="BZ6" s="103" t="s">
        <v>157</v>
      </c>
      <c r="CA6" s="103" t="s">
        <v>158</v>
      </c>
      <c r="CB6" s="103" t="s">
        <v>159</v>
      </c>
      <c r="CC6" s="103" t="s">
        <v>160</v>
      </c>
      <c r="CD6" s="103" t="s">
        <v>161</v>
      </c>
      <c r="CE6" s="103" t="s">
        <v>162</v>
      </c>
      <c r="CF6" s="103" t="s">
        <v>163</v>
      </c>
      <c r="CG6" s="103" t="s">
        <v>164</v>
      </c>
      <c r="CH6" s="103" t="s">
        <v>165</v>
      </c>
      <c r="CI6" s="103" t="s">
        <v>166</v>
      </c>
      <c r="CJ6" s="103" t="s">
        <v>167</v>
      </c>
      <c r="CK6" s="103" t="s">
        <v>168</v>
      </c>
      <c r="CL6" s="103" t="s">
        <v>169</v>
      </c>
      <c r="CM6" s="103" t="s">
        <v>170</v>
      </c>
      <c r="CN6" s="103" t="s">
        <v>171</v>
      </c>
      <c r="CO6" s="103" t="s">
        <v>172</v>
      </c>
      <c r="CP6" s="103" t="s">
        <v>173</v>
      </c>
      <c r="CQ6" s="103" t="s">
        <v>174</v>
      </c>
      <c r="CR6" s="103" t="s">
        <v>175</v>
      </c>
      <c r="CS6" s="103" t="s">
        <v>176</v>
      </c>
      <c r="CT6" s="103" t="s">
        <v>177</v>
      </c>
      <c r="CU6" s="103" t="s">
        <v>178</v>
      </c>
      <c r="CV6" s="103" t="s">
        <v>179</v>
      </c>
      <c r="CW6" s="103" t="s">
        <v>180</v>
      </c>
      <c r="CX6" s="103" t="s">
        <v>181</v>
      </c>
      <c r="CY6" s="103" t="s">
        <v>182</v>
      </c>
      <c r="CZ6" s="104" t="s">
        <v>183</v>
      </c>
      <c r="DA6" s="103" t="s">
        <v>184</v>
      </c>
      <c r="DB6" s="103" t="s">
        <v>185</v>
      </c>
      <c r="DC6" s="103" t="s">
        <v>186</v>
      </c>
      <c r="DD6" s="103" t="s">
        <v>187</v>
      </c>
      <c r="DE6" s="103" t="s">
        <v>188</v>
      </c>
      <c r="DF6" s="103" t="s">
        <v>189</v>
      </c>
      <c r="DG6" s="103" t="s">
        <v>190</v>
      </c>
      <c r="DH6" s="103" t="s">
        <v>0</v>
      </c>
      <c r="DI6" s="103" t="s">
        <v>1</v>
      </c>
      <c r="DJ6" s="103" t="s">
        <v>191</v>
      </c>
      <c r="DK6" s="103" t="s">
        <v>192</v>
      </c>
      <c r="DL6" s="103" t="s">
        <v>193</v>
      </c>
      <c r="DM6" s="103" t="s">
        <v>194</v>
      </c>
      <c r="DN6" s="103" t="s">
        <v>195</v>
      </c>
      <c r="DO6" s="103" t="s">
        <v>196</v>
      </c>
      <c r="DP6" s="103" t="s">
        <v>197</v>
      </c>
      <c r="DQ6" s="103" t="s">
        <v>198</v>
      </c>
      <c r="DR6" s="103" t="s">
        <v>199</v>
      </c>
      <c r="DS6" s="103" t="s">
        <v>200</v>
      </c>
      <c r="DT6" s="102" t="s">
        <v>210</v>
      </c>
      <c r="DU6" s="103" t="s">
        <v>211</v>
      </c>
      <c r="DV6" s="103" t="s">
        <v>212</v>
      </c>
      <c r="DW6" s="103" t="s">
        <v>213</v>
      </c>
      <c r="DX6" s="103" t="s">
        <v>214</v>
      </c>
      <c r="DY6" s="103" t="s">
        <v>215</v>
      </c>
      <c r="DZ6" s="103" t="s">
        <v>216</v>
      </c>
      <c r="EA6" s="104" t="s">
        <v>217</v>
      </c>
      <c r="EB6" s="103" t="s">
        <v>218</v>
      </c>
      <c r="EC6" s="103" t="s">
        <v>219</v>
      </c>
      <c r="ED6" s="103" t="s">
        <v>220</v>
      </c>
      <c r="EE6" s="103" t="s">
        <v>221</v>
      </c>
      <c r="EF6" s="103" t="s">
        <v>222</v>
      </c>
      <c r="EG6" s="103" t="s">
        <v>223</v>
      </c>
      <c r="EH6" s="103" t="s">
        <v>224</v>
      </c>
      <c r="EI6" s="103" t="s">
        <v>225</v>
      </c>
      <c r="EJ6" s="103" t="s">
        <v>226</v>
      </c>
      <c r="EK6" s="117" t="s">
        <v>227</v>
      </c>
      <c r="EL6" s="117" t="s">
        <v>228</v>
      </c>
      <c r="EM6" s="117" t="s">
        <v>229</v>
      </c>
      <c r="EN6" s="117" t="s">
        <v>230</v>
      </c>
      <c r="EO6" s="117" t="s">
        <v>231</v>
      </c>
      <c r="EP6" s="117" t="s">
        <v>232</v>
      </c>
      <c r="EQ6" s="117" t="s">
        <v>233</v>
      </c>
      <c r="ER6" s="117" t="s">
        <v>234</v>
      </c>
      <c r="ES6" s="117" t="s">
        <v>235</v>
      </c>
      <c r="ET6" s="117" t="s">
        <v>236</v>
      </c>
      <c r="EU6" s="105" t="s">
        <v>237</v>
      </c>
      <c r="EV6" s="105" t="s">
        <v>238</v>
      </c>
      <c r="EW6" s="117" t="s">
        <v>239</v>
      </c>
      <c r="EX6" s="117" t="s">
        <v>240</v>
      </c>
      <c r="EY6" s="117" t="s">
        <v>241</v>
      </c>
      <c r="EZ6" s="117" t="s">
        <v>242</v>
      </c>
      <c r="FA6" s="117" t="s">
        <v>243</v>
      </c>
      <c r="FB6" s="117" t="s">
        <v>244</v>
      </c>
      <c r="FC6" s="105" t="s">
        <v>245</v>
      </c>
      <c r="FD6" s="117" t="s">
        <v>246</v>
      </c>
      <c r="FE6" s="117" t="s">
        <v>247</v>
      </c>
      <c r="FF6" s="105" t="s">
        <v>248</v>
      </c>
      <c r="FG6" s="117" t="s">
        <v>249</v>
      </c>
      <c r="FH6" s="117" t="s">
        <v>250</v>
      </c>
      <c r="FI6" s="117" t="s">
        <v>251</v>
      </c>
      <c r="FJ6" s="117" t="s">
        <v>252</v>
      </c>
      <c r="FK6" s="117" t="s">
        <v>253</v>
      </c>
      <c r="FL6" s="105" t="s">
        <v>254</v>
      </c>
      <c r="FM6" s="105" t="s">
        <v>255</v>
      </c>
      <c r="FN6" s="117" t="s">
        <v>256</v>
      </c>
      <c r="FO6" s="117" t="s">
        <v>257</v>
      </c>
      <c r="FP6" s="117" t="s">
        <v>258</v>
      </c>
      <c r="FQ6" s="105" t="s">
        <v>259</v>
      </c>
      <c r="FR6" s="105" t="s">
        <v>260</v>
      </c>
      <c r="FS6" s="105" t="s">
        <v>261</v>
      </c>
      <c r="FT6" s="105" t="s">
        <v>262</v>
      </c>
      <c r="FU6" s="105" t="s">
        <v>263</v>
      </c>
      <c r="FV6" s="105" t="s">
        <v>264</v>
      </c>
      <c r="FW6" s="105" t="s">
        <v>265</v>
      </c>
      <c r="FX6" s="105" t="s">
        <v>266</v>
      </c>
      <c r="FY6" s="105" t="s">
        <v>267</v>
      </c>
      <c r="FZ6" s="105" t="s">
        <v>268</v>
      </c>
      <c r="GA6" s="105" t="s">
        <v>269</v>
      </c>
      <c r="GB6" s="105" t="s">
        <v>270</v>
      </c>
      <c r="GC6" s="105" t="s">
        <v>271</v>
      </c>
      <c r="GD6" s="19" t="s">
        <v>276</v>
      </c>
      <c r="GE6" s="13" t="s">
        <v>277</v>
      </c>
    </row>
    <row r="7" spans="1:187" ht="21" customHeight="1" thickBot="1" x14ac:dyDescent="0.25">
      <c r="A7" s="20" t="s">
        <v>16</v>
      </c>
      <c r="B7" s="21"/>
      <c r="C7" s="22"/>
      <c r="D7" s="107" t="s">
        <v>126</v>
      </c>
      <c r="E7" s="108" t="s">
        <v>127</v>
      </c>
      <c r="F7" s="109" t="s">
        <v>126</v>
      </c>
      <c r="G7" s="108" t="s">
        <v>128</v>
      </c>
      <c r="H7" s="108" t="s">
        <v>127</v>
      </c>
      <c r="I7" s="108" t="s">
        <v>129</v>
      </c>
      <c r="J7" s="108" t="s">
        <v>127</v>
      </c>
      <c r="K7" s="108" t="s">
        <v>130</v>
      </c>
      <c r="L7" s="108" t="s">
        <v>126</v>
      </c>
      <c r="M7" s="108" t="s">
        <v>127</v>
      </c>
      <c r="N7" s="108" t="s">
        <v>130</v>
      </c>
      <c r="O7" s="108" t="s">
        <v>131</v>
      </c>
      <c r="P7" s="108" t="s">
        <v>127</v>
      </c>
      <c r="Q7" s="108" t="s">
        <v>129</v>
      </c>
      <c r="R7" s="108" t="s">
        <v>132</v>
      </c>
      <c r="S7" s="110" t="s">
        <v>128</v>
      </c>
      <c r="T7" s="111" t="s">
        <v>128</v>
      </c>
      <c r="U7" s="108" t="s">
        <v>130</v>
      </c>
      <c r="V7" s="108" t="s">
        <v>131</v>
      </c>
      <c r="W7" s="108" t="s">
        <v>126</v>
      </c>
      <c r="X7" s="108" t="s">
        <v>133</v>
      </c>
      <c r="Y7" s="110" t="s">
        <v>131</v>
      </c>
      <c r="Z7" s="108" t="s">
        <v>133</v>
      </c>
      <c r="AA7" s="108" t="s">
        <v>134</v>
      </c>
      <c r="AB7" s="109" t="s">
        <v>131</v>
      </c>
      <c r="AC7" s="108" t="s">
        <v>135</v>
      </c>
      <c r="AD7" s="110" t="s">
        <v>130</v>
      </c>
      <c r="AE7" s="110" t="s">
        <v>127</v>
      </c>
      <c r="AF7" s="108" t="s">
        <v>134</v>
      </c>
      <c r="AG7" s="108" t="s">
        <v>131</v>
      </c>
      <c r="AH7" s="108" t="s">
        <v>130</v>
      </c>
      <c r="AI7" s="108" t="s">
        <v>134</v>
      </c>
      <c r="AJ7" s="110" t="s">
        <v>127</v>
      </c>
      <c r="AK7" s="110" t="s">
        <v>134</v>
      </c>
      <c r="AL7" s="108" t="s">
        <v>128</v>
      </c>
      <c r="AM7" s="108" t="s">
        <v>136</v>
      </c>
      <c r="AN7" s="108" t="s">
        <v>126</v>
      </c>
      <c r="AO7" s="108" t="s">
        <v>137</v>
      </c>
      <c r="AP7" s="108" t="s">
        <v>132</v>
      </c>
      <c r="AQ7" s="108" t="s">
        <v>127</v>
      </c>
      <c r="AR7" s="110" t="s">
        <v>126</v>
      </c>
      <c r="AS7" s="108" t="s">
        <v>131</v>
      </c>
      <c r="AT7" s="108" t="s">
        <v>127</v>
      </c>
      <c r="AU7" s="108" t="s">
        <v>138</v>
      </c>
      <c r="AV7" s="108" t="s">
        <v>127</v>
      </c>
      <c r="AW7" s="108" t="s">
        <v>132</v>
      </c>
      <c r="AX7" s="108" t="s">
        <v>131</v>
      </c>
      <c r="AY7" s="109" t="s">
        <v>127</v>
      </c>
      <c r="AZ7" s="108" t="s">
        <v>130</v>
      </c>
      <c r="BA7" s="108" t="s">
        <v>128</v>
      </c>
      <c r="BB7" s="112" t="s">
        <v>139</v>
      </c>
      <c r="BC7" s="112" t="s">
        <v>133</v>
      </c>
      <c r="BD7" s="112" t="s">
        <v>140</v>
      </c>
      <c r="BE7" s="112" t="s">
        <v>139</v>
      </c>
      <c r="BF7" s="112" t="s">
        <v>139</v>
      </c>
      <c r="BG7" s="112" t="s">
        <v>126</v>
      </c>
      <c r="BH7" s="113" t="s">
        <v>134</v>
      </c>
      <c r="BI7" s="113" t="s">
        <v>134</v>
      </c>
      <c r="BJ7" s="112" t="s">
        <v>141</v>
      </c>
      <c r="BK7" s="112" t="s">
        <v>142</v>
      </c>
      <c r="BL7" s="114" t="s">
        <v>127</v>
      </c>
      <c r="BM7" s="112" t="s">
        <v>128</v>
      </c>
      <c r="BN7" s="112" t="s">
        <v>133</v>
      </c>
      <c r="BO7" s="112" t="s">
        <v>128</v>
      </c>
      <c r="BP7" s="112" t="s">
        <v>201</v>
      </c>
      <c r="BQ7" s="112" t="s">
        <v>128</v>
      </c>
      <c r="BR7" s="112" t="s">
        <v>139</v>
      </c>
      <c r="BS7" s="112" t="s">
        <v>133</v>
      </c>
      <c r="BT7" s="112" t="s">
        <v>128</v>
      </c>
      <c r="BU7" s="112" t="s">
        <v>201</v>
      </c>
      <c r="BV7" s="112" t="s">
        <v>202</v>
      </c>
      <c r="BW7" s="112" t="s">
        <v>140</v>
      </c>
      <c r="BX7" s="115" t="s">
        <v>134</v>
      </c>
      <c r="BY7" s="112" t="s">
        <v>128</v>
      </c>
      <c r="BZ7" s="113" t="s">
        <v>134</v>
      </c>
      <c r="CA7" s="113" t="s">
        <v>127</v>
      </c>
      <c r="CB7" s="113" t="s">
        <v>134</v>
      </c>
      <c r="CC7" s="112" t="s">
        <v>203</v>
      </c>
      <c r="CD7" s="112" t="s">
        <v>130</v>
      </c>
      <c r="CE7" s="112" t="s">
        <v>204</v>
      </c>
      <c r="CF7" s="112" t="s">
        <v>130</v>
      </c>
      <c r="CG7" s="112" t="s">
        <v>139</v>
      </c>
      <c r="CH7" s="113" t="s">
        <v>134</v>
      </c>
      <c r="CI7" s="112" t="s">
        <v>131</v>
      </c>
      <c r="CJ7" s="112" t="s">
        <v>131</v>
      </c>
      <c r="CK7" s="113" t="s">
        <v>134</v>
      </c>
      <c r="CL7" s="112"/>
      <c r="CM7" s="112" t="s">
        <v>131</v>
      </c>
      <c r="CN7" s="112" t="s">
        <v>205</v>
      </c>
      <c r="CO7" s="112" t="s">
        <v>205</v>
      </c>
      <c r="CP7" s="112" t="s">
        <v>205</v>
      </c>
      <c r="CQ7" s="112" t="s">
        <v>128</v>
      </c>
      <c r="CR7" s="112" t="s">
        <v>128</v>
      </c>
      <c r="CS7" s="112" t="s">
        <v>128</v>
      </c>
      <c r="CT7" s="112" t="s">
        <v>204</v>
      </c>
      <c r="CU7" s="112" t="s">
        <v>133</v>
      </c>
      <c r="CV7" s="112" t="s">
        <v>141</v>
      </c>
      <c r="CW7" s="112" t="s">
        <v>128</v>
      </c>
      <c r="CX7" s="113" t="s">
        <v>127</v>
      </c>
      <c r="CY7" s="112" t="s">
        <v>140</v>
      </c>
      <c r="CZ7" s="116" t="s">
        <v>126</v>
      </c>
      <c r="DA7" s="112" t="s">
        <v>130</v>
      </c>
      <c r="DB7" s="112" t="s">
        <v>128</v>
      </c>
      <c r="DC7" s="112" t="s">
        <v>133</v>
      </c>
      <c r="DD7" s="112" t="s">
        <v>126</v>
      </c>
      <c r="DE7" s="113" t="s">
        <v>134</v>
      </c>
      <c r="DF7" s="113" t="s">
        <v>127</v>
      </c>
      <c r="DG7" s="112" t="s">
        <v>206</v>
      </c>
      <c r="DH7" s="112" t="s">
        <v>207</v>
      </c>
      <c r="DI7" s="113" t="s">
        <v>134</v>
      </c>
      <c r="DJ7" s="112" t="s">
        <v>128</v>
      </c>
      <c r="DK7" s="112" t="s">
        <v>140</v>
      </c>
      <c r="DL7" s="112" t="s">
        <v>201</v>
      </c>
      <c r="DM7" s="112" t="s">
        <v>128</v>
      </c>
      <c r="DN7" s="112" t="s">
        <v>208</v>
      </c>
      <c r="DO7" s="112" t="s">
        <v>141</v>
      </c>
      <c r="DP7" s="112" t="s">
        <v>201</v>
      </c>
      <c r="DQ7" s="112" t="s">
        <v>126</v>
      </c>
      <c r="DR7" s="112" t="s">
        <v>128</v>
      </c>
      <c r="DS7" s="112" t="s">
        <v>209</v>
      </c>
      <c r="DT7" s="118" t="s">
        <v>139</v>
      </c>
      <c r="DU7" s="113" t="s">
        <v>127</v>
      </c>
      <c r="DV7" s="112" t="s">
        <v>126</v>
      </c>
      <c r="DW7" s="112" t="s">
        <v>142</v>
      </c>
      <c r="DX7" s="112" t="s">
        <v>141</v>
      </c>
      <c r="DY7" s="112" t="s">
        <v>133</v>
      </c>
      <c r="DZ7" s="112" t="s">
        <v>206</v>
      </c>
      <c r="EA7" s="116" t="s">
        <v>130</v>
      </c>
      <c r="EB7" s="112" t="s">
        <v>133</v>
      </c>
      <c r="EC7" s="112" t="s">
        <v>128</v>
      </c>
      <c r="ED7" s="113" t="s">
        <v>127</v>
      </c>
      <c r="EE7" s="112" t="s">
        <v>133</v>
      </c>
      <c r="EF7" s="112" t="s">
        <v>203</v>
      </c>
      <c r="EG7" s="112" t="s">
        <v>202</v>
      </c>
      <c r="EH7" s="113" t="s">
        <v>134</v>
      </c>
      <c r="EI7" s="112" t="s">
        <v>140</v>
      </c>
      <c r="EJ7" s="112" t="s">
        <v>128</v>
      </c>
      <c r="EK7" s="119" t="s">
        <v>204</v>
      </c>
      <c r="EL7" s="119" t="s">
        <v>130</v>
      </c>
      <c r="EM7" s="119" t="s">
        <v>201</v>
      </c>
      <c r="EN7" s="119" t="s">
        <v>128</v>
      </c>
      <c r="EO7" s="119" t="s">
        <v>131</v>
      </c>
      <c r="EP7" s="119" t="s">
        <v>130</v>
      </c>
      <c r="EQ7" s="119" t="s">
        <v>131</v>
      </c>
      <c r="ER7" s="120" t="s">
        <v>127</v>
      </c>
      <c r="ES7" s="120" t="s">
        <v>127</v>
      </c>
      <c r="ET7" s="120" t="s">
        <v>133</v>
      </c>
      <c r="EU7" s="120" t="s">
        <v>206</v>
      </c>
      <c r="EV7" s="120" t="s">
        <v>128</v>
      </c>
      <c r="EW7" s="120" t="s">
        <v>201</v>
      </c>
      <c r="EX7" s="120" t="s">
        <v>128</v>
      </c>
      <c r="EY7" s="120" t="s">
        <v>127</v>
      </c>
      <c r="EZ7" s="120" t="s">
        <v>139</v>
      </c>
      <c r="FA7" s="119" t="s">
        <v>133</v>
      </c>
      <c r="FB7" s="119" t="s">
        <v>131</v>
      </c>
      <c r="FC7" s="119" t="s">
        <v>133</v>
      </c>
      <c r="FD7" s="119" t="s">
        <v>141</v>
      </c>
      <c r="FE7" s="119" t="s">
        <v>204</v>
      </c>
      <c r="FF7" s="119"/>
      <c r="FG7" s="121" t="s">
        <v>201</v>
      </c>
      <c r="FH7" s="122" t="s">
        <v>127</v>
      </c>
      <c r="FI7" s="119" t="s">
        <v>130</v>
      </c>
      <c r="FJ7" s="120" t="s">
        <v>127</v>
      </c>
      <c r="FK7" s="119" t="s">
        <v>142</v>
      </c>
      <c r="FL7" s="120" t="s">
        <v>127</v>
      </c>
      <c r="FM7" s="119" t="s">
        <v>128</v>
      </c>
      <c r="FN7" s="120" t="s">
        <v>134</v>
      </c>
      <c r="FO7" s="119" t="s">
        <v>140</v>
      </c>
      <c r="FP7" s="119" t="s">
        <v>128</v>
      </c>
      <c r="FQ7" s="119" t="s">
        <v>126</v>
      </c>
      <c r="FR7" s="119" t="s">
        <v>131</v>
      </c>
      <c r="FS7" s="119" t="s">
        <v>131</v>
      </c>
      <c r="FT7" s="119" t="s">
        <v>131</v>
      </c>
      <c r="FU7" s="119" t="s">
        <v>131</v>
      </c>
      <c r="FV7" s="119" t="s">
        <v>131</v>
      </c>
      <c r="FW7" s="119" t="s">
        <v>141</v>
      </c>
      <c r="FX7" s="120" t="s">
        <v>127</v>
      </c>
      <c r="FY7" s="119" t="s">
        <v>272</v>
      </c>
      <c r="FZ7" s="119" t="s">
        <v>133</v>
      </c>
      <c r="GA7" s="119" t="s">
        <v>130</v>
      </c>
      <c r="GB7" s="119" t="s">
        <v>273</v>
      </c>
      <c r="GC7" s="119" t="s">
        <v>126</v>
      </c>
      <c r="GD7" s="123" t="s">
        <v>127</v>
      </c>
      <c r="GE7" s="66" t="s">
        <v>278</v>
      </c>
    </row>
    <row r="8" spans="1:187" ht="13.5" thickBot="1" x14ac:dyDescent="0.25">
      <c r="A8" s="20" t="s">
        <v>17</v>
      </c>
      <c r="B8" s="21"/>
      <c r="C8" s="22"/>
      <c r="D8" s="62" t="s">
        <v>2</v>
      </c>
      <c r="E8" s="62" t="s">
        <v>2</v>
      </c>
      <c r="F8" s="63" t="s">
        <v>2</v>
      </c>
      <c r="G8" s="62" t="s">
        <v>3</v>
      </c>
      <c r="H8" s="62" t="s">
        <v>2</v>
      </c>
      <c r="I8" s="62" t="s">
        <v>2</v>
      </c>
      <c r="J8" s="62" t="s">
        <v>2</v>
      </c>
      <c r="K8" s="62" t="s">
        <v>3</v>
      </c>
      <c r="L8" s="62" t="s">
        <v>3</v>
      </c>
      <c r="M8" s="62" t="s">
        <v>3</v>
      </c>
      <c r="N8" s="62" t="s">
        <v>3</v>
      </c>
      <c r="O8" s="62" t="s">
        <v>3</v>
      </c>
      <c r="P8" s="62" t="s">
        <v>3</v>
      </c>
      <c r="Q8" s="62" t="s">
        <v>3</v>
      </c>
      <c r="R8" s="62" t="s">
        <v>3</v>
      </c>
      <c r="S8" s="62" t="s">
        <v>3</v>
      </c>
      <c r="T8" s="63" t="s">
        <v>3</v>
      </c>
      <c r="U8" s="62" t="s">
        <v>3</v>
      </c>
      <c r="V8" s="62" t="s">
        <v>3</v>
      </c>
      <c r="W8" s="62" t="s">
        <v>3</v>
      </c>
      <c r="X8" s="62" t="s">
        <v>4</v>
      </c>
      <c r="Y8" s="62" t="s">
        <v>4</v>
      </c>
      <c r="Z8" s="62" t="s">
        <v>5</v>
      </c>
      <c r="AA8" s="62" t="s">
        <v>3</v>
      </c>
      <c r="AB8" s="63" t="s">
        <v>4</v>
      </c>
      <c r="AC8" s="62" t="s">
        <v>3</v>
      </c>
      <c r="AD8" s="62" t="s">
        <v>4</v>
      </c>
      <c r="AE8" s="62" t="s">
        <v>4</v>
      </c>
      <c r="AF8" s="62" t="s">
        <v>3</v>
      </c>
      <c r="AG8" s="62" t="s">
        <v>3</v>
      </c>
      <c r="AH8" s="62" t="s">
        <v>3</v>
      </c>
      <c r="AI8" s="62" t="s">
        <v>3</v>
      </c>
      <c r="AJ8" s="62" t="s">
        <v>3</v>
      </c>
      <c r="AK8" s="62" t="s">
        <v>3</v>
      </c>
      <c r="AL8" s="62" t="s">
        <v>4</v>
      </c>
      <c r="AM8" s="62" t="s">
        <v>3</v>
      </c>
      <c r="AN8" s="62" t="s">
        <v>3</v>
      </c>
      <c r="AO8" s="62" t="s">
        <v>3</v>
      </c>
      <c r="AP8" s="62" t="s">
        <v>3</v>
      </c>
      <c r="AQ8" s="62" t="s">
        <v>4</v>
      </c>
      <c r="AR8" s="62" t="s">
        <v>4</v>
      </c>
      <c r="AS8" s="62" t="s">
        <v>3</v>
      </c>
      <c r="AT8" s="62" t="s">
        <v>4</v>
      </c>
      <c r="AU8" s="62" t="s">
        <v>4</v>
      </c>
      <c r="AV8" s="62" t="s">
        <v>4</v>
      </c>
      <c r="AW8" s="62" t="s">
        <v>4</v>
      </c>
      <c r="AX8" s="62" t="s">
        <v>3</v>
      </c>
      <c r="AY8" s="63" t="s">
        <v>3</v>
      </c>
      <c r="AZ8" s="62" t="s">
        <v>4</v>
      </c>
      <c r="BA8" s="62" t="s">
        <v>3</v>
      </c>
      <c r="BB8" s="64" t="s">
        <v>3</v>
      </c>
      <c r="BC8" s="64" t="s">
        <v>3</v>
      </c>
      <c r="BD8" s="64" t="s">
        <v>3</v>
      </c>
      <c r="BE8" s="64" t="s">
        <v>3</v>
      </c>
      <c r="BF8" s="64" t="s">
        <v>3</v>
      </c>
      <c r="BG8" s="64" t="s">
        <v>3</v>
      </c>
      <c r="BH8" s="64" t="s">
        <v>4</v>
      </c>
      <c r="BI8" s="64" t="s">
        <v>3</v>
      </c>
      <c r="BJ8" s="64" t="s">
        <v>3</v>
      </c>
      <c r="BK8" s="64" t="s">
        <v>3</v>
      </c>
      <c r="BL8" s="64" t="s">
        <v>3</v>
      </c>
      <c r="BM8" s="64" t="s">
        <v>3</v>
      </c>
      <c r="BN8" s="64" t="s">
        <v>3</v>
      </c>
      <c r="BO8" s="64" t="s">
        <v>3</v>
      </c>
      <c r="BP8" s="64" t="s">
        <v>3</v>
      </c>
      <c r="BQ8" s="64" t="s">
        <v>3</v>
      </c>
      <c r="BR8" s="64" t="s">
        <v>3</v>
      </c>
      <c r="BS8" s="64" t="s">
        <v>3</v>
      </c>
      <c r="BT8" s="64" t="s">
        <v>3</v>
      </c>
      <c r="BU8" s="64" t="s">
        <v>3</v>
      </c>
      <c r="BV8" s="64" t="s">
        <v>3</v>
      </c>
      <c r="BW8" s="64" t="s">
        <v>3</v>
      </c>
      <c r="BX8" s="65" t="s">
        <v>3</v>
      </c>
      <c r="BY8" s="64" t="s">
        <v>3</v>
      </c>
      <c r="BZ8" s="64" t="s">
        <v>3</v>
      </c>
      <c r="CA8" s="64" t="s">
        <v>3</v>
      </c>
      <c r="CB8" s="64" t="s">
        <v>3</v>
      </c>
      <c r="CC8" s="64" t="s">
        <v>3</v>
      </c>
      <c r="CD8" s="64" t="s">
        <v>3</v>
      </c>
      <c r="CE8" s="64" t="s">
        <v>3</v>
      </c>
      <c r="CF8" s="64" t="s">
        <v>3</v>
      </c>
      <c r="CG8" s="64" t="s">
        <v>3</v>
      </c>
      <c r="CH8" s="64" t="s">
        <v>3</v>
      </c>
      <c r="CI8" s="64" t="s">
        <v>3</v>
      </c>
      <c r="CJ8" s="64" t="s">
        <v>3</v>
      </c>
      <c r="CK8" s="64" t="s">
        <v>3</v>
      </c>
      <c r="CL8" s="64" t="s">
        <v>6</v>
      </c>
      <c r="CM8" s="64" t="s">
        <v>3</v>
      </c>
      <c r="CN8" s="64" t="s">
        <v>3</v>
      </c>
      <c r="CO8" s="64" t="s">
        <v>3</v>
      </c>
      <c r="CP8" s="64" t="s">
        <v>3</v>
      </c>
      <c r="CQ8" s="64" t="s">
        <v>3</v>
      </c>
      <c r="CR8" s="64" t="s">
        <v>3</v>
      </c>
      <c r="CS8" s="64" t="s">
        <v>3</v>
      </c>
      <c r="CT8" s="64" t="s">
        <v>3</v>
      </c>
      <c r="CU8" s="64" t="s">
        <v>3</v>
      </c>
      <c r="CV8" s="64" t="s">
        <v>3</v>
      </c>
      <c r="CW8" s="64" t="s">
        <v>3</v>
      </c>
      <c r="CX8" s="64" t="s">
        <v>3</v>
      </c>
      <c r="CY8" s="64" t="s">
        <v>3</v>
      </c>
      <c r="CZ8" s="65" t="s">
        <v>2</v>
      </c>
      <c r="DA8" s="64" t="s">
        <v>3</v>
      </c>
      <c r="DB8" s="64" t="s">
        <v>3</v>
      </c>
      <c r="DC8" s="64" t="s">
        <v>3</v>
      </c>
      <c r="DD8" s="64" t="s">
        <v>3</v>
      </c>
      <c r="DE8" s="64" t="s">
        <v>3</v>
      </c>
      <c r="DF8" s="64" t="s">
        <v>3</v>
      </c>
      <c r="DG8" s="64" t="s">
        <v>3</v>
      </c>
      <c r="DH8" s="64" t="s">
        <v>3</v>
      </c>
      <c r="DI8" s="64" t="s">
        <v>3</v>
      </c>
      <c r="DJ8" s="64" t="s">
        <v>3</v>
      </c>
      <c r="DK8" s="64" t="s">
        <v>7</v>
      </c>
      <c r="DL8" s="64" t="s">
        <v>3</v>
      </c>
      <c r="DM8" s="64" t="s">
        <v>3</v>
      </c>
      <c r="DN8" s="64" t="s">
        <v>3</v>
      </c>
      <c r="DO8" s="64" t="s">
        <v>3</v>
      </c>
      <c r="DP8" s="64" t="s">
        <v>3</v>
      </c>
      <c r="DQ8" s="64" t="s">
        <v>3</v>
      </c>
      <c r="DR8" s="64" t="s">
        <v>3</v>
      </c>
      <c r="DS8" s="64" t="s">
        <v>3</v>
      </c>
      <c r="DT8" s="118" t="s">
        <v>2</v>
      </c>
      <c r="DU8" s="112" t="s">
        <v>6</v>
      </c>
      <c r="DV8" s="112" t="s">
        <v>3</v>
      </c>
      <c r="DW8" s="112" t="s">
        <v>3</v>
      </c>
      <c r="DX8" s="112" t="s">
        <v>274</v>
      </c>
      <c r="DY8" s="112" t="s">
        <v>2</v>
      </c>
      <c r="DZ8" s="112" t="s">
        <v>3</v>
      </c>
      <c r="EA8" s="116" t="s">
        <v>3</v>
      </c>
      <c r="EB8" s="112" t="s">
        <v>3</v>
      </c>
      <c r="EC8" s="112" t="s">
        <v>3</v>
      </c>
      <c r="ED8" s="112" t="s">
        <v>3</v>
      </c>
      <c r="EE8" s="112" t="s">
        <v>3</v>
      </c>
      <c r="EF8" s="112" t="s">
        <v>3</v>
      </c>
      <c r="EG8" s="112" t="s">
        <v>3</v>
      </c>
      <c r="EH8" s="112" t="s">
        <v>3</v>
      </c>
      <c r="EI8" s="112" t="s">
        <v>3</v>
      </c>
      <c r="EJ8" s="112" t="s">
        <v>3</v>
      </c>
      <c r="EK8" s="112" t="s">
        <v>3</v>
      </c>
      <c r="EL8" s="112" t="s">
        <v>3</v>
      </c>
      <c r="EM8" s="112" t="s">
        <v>3</v>
      </c>
      <c r="EN8" s="112" t="s">
        <v>3</v>
      </c>
      <c r="EO8" s="112" t="s">
        <v>3</v>
      </c>
      <c r="EP8" s="112" t="s">
        <v>3</v>
      </c>
      <c r="EQ8" s="112" t="s">
        <v>3</v>
      </c>
      <c r="ER8" s="112" t="s">
        <v>3</v>
      </c>
      <c r="ES8" s="112" t="s">
        <v>3</v>
      </c>
      <c r="ET8" s="112" t="s">
        <v>3</v>
      </c>
      <c r="EU8" s="112" t="s">
        <v>3</v>
      </c>
      <c r="EV8" s="112" t="s">
        <v>3</v>
      </c>
      <c r="EW8" s="112" t="s">
        <v>3</v>
      </c>
      <c r="EX8" s="112" t="s">
        <v>3</v>
      </c>
      <c r="EY8" s="112" t="s">
        <v>3</v>
      </c>
      <c r="EZ8" s="112" t="s">
        <v>3</v>
      </c>
      <c r="FA8" s="112" t="s">
        <v>3</v>
      </c>
      <c r="FB8" s="112" t="s">
        <v>3</v>
      </c>
      <c r="FC8" s="112" t="s">
        <v>3</v>
      </c>
      <c r="FD8" s="112" t="s">
        <v>3</v>
      </c>
      <c r="FE8" s="112" t="s">
        <v>275</v>
      </c>
      <c r="FF8" s="112" t="s">
        <v>3</v>
      </c>
      <c r="FG8" s="124" t="s">
        <v>3</v>
      </c>
      <c r="FH8" s="112" t="s">
        <v>3</v>
      </c>
      <c r="FI8" s="112" t="s">
        <v>3</v>
      </c>
      <c r="FJ8" s="112" t="s">
        <v>3</v>
      </c>
      <c r="FK8" s="112" t="s">
        <v>3</v>
      </c>
      <c r="FL8" s="112" t="s">
        <v>3</v>
      </c>
      <c r="FM8" s="112" t="s">
        <v>3</v>
      </c>
      <c r="FN8" s="112" t="s">
        <v>3</v>
      </c>
      <c r="FO8" s="112" t="s">
        <v>3</v>
      </c>
      <c r="FP8" s="112" t="s">
        <v>3</v>
      </c>
      <c r="FQ8" s="112" t="s">
        <v>3</v>
      </c>
      <c r="FR8" s="112" t="s">
        <v>3</v>
      </c>
      <c r="FS8" s="112" t="s">
        <v>3</v>
      </c>
      <c r="FT8" s="112" t="s">
        <v>3</v>
      </c>
      <c r="FU8" s="112" t="s">
        <v>3</v>
      </c>
      <c r="FV8" s="112" t="s">
        <v>3</v>
      </c>
      <c r="FW8" s="112" t="s">
        <v>3</v>
      </c>
      <c r="FX8" s="112" t="s">
        <v>3</v>
      </c>
      <c r="FY8" s="112" t="s">
        <v>275</v>
      </c>
      <c r="FZ8" s="112" t="s">
        <v>3</v>
      </c>
      <c r="GA8" s="112" t="s">
        <v>3</v>
      </c>
      <c r="GB8" s="112" t="s">
        <v>3</v>
      </c>
      <c r="GC8" s="112" t="s">
        <v>3</v>
      </c>
      <c r="GD8" s="125" t="s">
        <v>3</v>
      </c>
      <c r="GE8" s="64" t="s">
        <v>279</v>
      </c>
    </row>
    <row r="9" spans="1:187" s="1" customFormat="1" ht="37.5" customHeight="1" thickBot="1" x14ac:dyDescent="0.25">
      <c r="A9" s="23" t="s">
        <v>18</v>
      </c>
      <c r="B9" s="24" t="s">
        <v>19</v>
      </c>
      <c r="C9" s="24" t="s">
        <v>20</v>
      </c>
      <c r="D9" s="67"/>
      <c r="E9" s="67"/>
      <c r="F9" s="68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9"/>
      <c r="T9" s="68"/>
      <c r="U9" s="69"/>
      <c r="V9" s="67"/>
      <c r="W9" s="67"/>
      <c r="X9" s="67"/>
      <c r="Y9" s="69"/>
      <c r="Z9" s="67"/>
      <c r="AA9" s="67"/>
      <c r="AB9" s="68"/>
      <c r="AC9" s="67"/>
      <c r="AD9" s="67"/>
      <c r="AE9" s="69"/>
      <c r="AF9" s="67"/>
      <c r="AG9" s="67"/>
      <c r="AH9" s="67"/>
      <c r="AI9" s="67"/>
      <c r="AJ9" s="69"/>
      <c r="AK9" s="67"/>
      <c r="AL9" s="67"/>
      <c r="AM9" s="67"/>
      <c r="AN9" s="67"/>
      <c r="AO9" s="67"/>
      <c r="AP9" s="67"/>
      <c r="AQ9" s="67"/>
      <c r="AR9" s="69"/>
      <c r="AS9" s="67"/>
      <c r="AT9" s="67"/>
      <c r="AU9" s="67"/>
      <c r="AV9" s="67"/>
      <c r="AW9" s="67"/>
      <c r="AX9" s="67"/>
      <c r="AY9" s="68"/>
      <c r="AZ9" s="67"/>
      <c r="BA9" s="67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1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1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1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</row>
    <row r="10" spans="1:187" s="5" customFormat="1" ht="15.75" thickBot="1" x14ac:dyDescent="0.25">
      <c r="A10" s="25" t="s">
        <v>21</v>
      </c>
      <c r="B10" s="26" t="s">
        <v>8</v>
      </c>
      <c r="C10" s="27">
        <f>SUM(C11:C19)</f>
        <v>488864075.86999977</v>
      </c>
      <c r="D10" s="72">
        <f>D11+D12+D13+D14+D15+D17+D16+D18+D19</f>
        <v>0</v>
      </c>
      <c r="E10" s="73">
        <f t="shared" ref="E10:AJ10" si="0">SUM(E11:E19)</f>
        <v>11232.199999999999</v>
      </c>
      <c r="F10" s="74">
        <f t="shared" si="0"/>
        <v>52820.800000000003</v>
      </c>
      <c r="G10" s="73">
        <f t="shared" si="0"/>
        <v>0</v>
      </c>
      <c r="H10" s="73">
        <f t="shared" si="0"/>
        <v>0</v>
      </c>
      <c r="I10" s="73">
        <f t="shared" si="0"/>
        <v>505.3</v>
      </c>
      <c r="J10" s="73">
        <f t="shared" si="0"/>
        <v>0</v>
      </c>
      <c r="K10" s="73">
        <f t="shared" si="0"/>
        <v>1169.5</v>
      </c>
      <c r="L10" s="73">
        <f t="shared" si="0"/>
        <v>9690</v>
      </c>
      <c r="M10" s="73">
        <f t="shared" si="0"/>
        <v>12160.95</v>
      </c>
      <c r="N10" s="73">
        <f t="shared" si="0"/>
        <v>2748.52</v>
      </c>
      <c r="O10" s="73">
        <f t="shared" si="0"/>
        <v>401291150.10000002</v>
      </c>
      <c r="P10" s="73">
        <f t="shared" si="0"/>
        <v>481</v>
      </c>
      <c r="Q10" s="73">
        <f t="shared" si="0"/>
        <v>0</v>
      </c>
      <c r="R10" s="73">
        <f t="shared" si="0"/>
        <v>3824.1</v>
      </c>
      <c r="S10" s="73">
        <f t="shared" si="0"/>
        <v>1151.4000000000001</v>
      </c>
      <c r="T10" s="74">
        <f t="shared" si="0"/>
        <v>26328.9</v>
      </c>
      <c r="U10" s="73">
        <f t="shared" si="0"/>
        <v>3410.3</v>
      </c>
      <c r="V10" s="73">
        <f t="shared" si="0"/>
        <v>1474874.35</v>
      </c>
      <c r="W10" s="73">
        <f t="shared" si="0"/>
        <v>12320.2</v>
      </c>
      <c r="X10" s="73">
        <f t="shared" si="0"/>
        <v>781.6</v>
      </c>
      <c r="Y10" s="73">
        <f t="shared" si="0"/>
        <v>17172085.899999999</v>
      </c>
      <c r="Z10" s="73">
        <f t="shared" si="0"/>
        <v>17925.39</v>
      </c>
      <c r="AA10" s="73">
        <f t="shared" si="0"/>
        <v>300</v>
      </c>
      <c r="AB10" s="74">
        <f t="shared" si="0"/>
        <v>176071.1</v>
      </c>
      <c r="AC10" s="73">
        <f t="shared" si="0"/>
        <v>116.1</v>
      </c>
      <c r="AD10" s="73">
        <f t="shared" si="0"/>
        <v>2200</v>
      </c>
      <c r="AE10" s="73">
        <f t="shared" si="0"/>
        <v>39145.97</v>
      </c>
      <c r="AF10" s="73">
        <f t="shared" si="0"/>
        <v>47.9</v>
      </c>
      <c r="AG10" s="73">
        <f t="shared" si="0"/>
        <v>343130.3</v>
      </c>
      <c r="AH10" s="73">
        <f t="shared" si="0"/>
        <v>0</v>
      </c>
      <c r="AI10" s="73">
        <f t="shared" si="0"/>
        <v>20</v>
      </c>
      <c r="AJ10" s="73">
        <f t="shared" si="0"/>
        <v>20</v>
      </c>
      <c r="AK10" s="73">
        <f t="shared" ref="AK10:BP10" si="1">SUM(AK11:AK19)</f>
        <v>5329.7</v>
      </c>
      <c r="AL10" s="73">
        <f t="shared" si="1"/>
        <v>1049.7</v>
      </c>
      <c r="AM10" s="73">
        <f t="shared" si="1"/>
        <v>3381.9</v>
      </c>
      <c r="AN10" s="73">
        <f t="shared" si="1"/>
        <v>540.5</v>
      </c>
      <c r="AO10" s="73">
        <f t="shared" si="1"/>
        <v>931.2</v>
      </c>
      <c r="AP10" s="73">
        <f t="shared" si="1"/>
        <v>17479.3</v>
      </c>
      <c r="AQ10" s="73">
        <f t="shared" si="1"/>
        <v>11707.9</v>
      </c>
      <c r="AR10" s="73">
        <f t="shared" si="1"/>
        <v>258134.27000000002</v>
      </c>
      <c r="AS10" s="73">
        <f t="shared" si="1"/>
        <v>37622264.060000002</v>
      </c>
      <c r="AT10" s="73">
        <f t="shared" si="1"/>
        <v>105002.6</v>
      </c>
      <c r="AU10" s="73">
        <f t="shared" si="1"/>
        <v>5000</v>
      </c>
      <c r="AV10" s="73">
        <f t="shared" si="1"/>
        <v>18737.05</v>
      </c>
      <c r="AW10" s="73">
        <f t="shared" si="1"/>
        <v>24686.5</v>
      </c>
      <c r="AX10" s="73">
        <f t="shared" si="1"/>
        <v>1169090.05</v>
      </c>
      <c r="AY10" s="74">
        <f t="shared" si="1"/>
        <v>95072.5</v>
      </c>
      <c r="AZ10" s="73">
        <f t="shared" si="1"/>
        <v>600</v>
      </c>
      <c r="BA10" s="73">
        <f t="shared" si="1"/>
        <v>43205.19</v>
      </c>
      <c r="BB10" s="73">
        <f t="shared" si="1"/>
        <v>30321.7</v>
      </c>
      <c r="BC10" s="73">
        <f t="shared" si="1"/>
        <v>140800.5</v>
      </c>
      <c r="BD10" s="73">
        <f t="shared" si="1"/>
        <v>690.1</v>
      </c>
      <c r="BE10" s="73">
        <f t="shared" si="1"/>
        <v>2264.7999999999997</v>
      </c>
      <c r="BF10" s="73">
        <f t="shared" si="1"/>
        <v>55</v>
      </c>
      <c r="BG10" s="73">
        <f t="shared" si="1"/>
        <v>501394.4</v>
      </c>
      <c r="BH10" s="73">
        <f t="shared" si="1"/>
        <v>7157.7</v>
      </c>
      <c r="BI10" s="73">
        <f t="shared" si="1"/>
        <v>17796.8</v>
      </c>
      <c r="BJ10" s="73">
        <f t="shared" si="1"/>
        <v>10651.5</v>
      </c>
      <c r="BK10" s="73">
        <f t="shared" si="1"/>
        <v>8741.9</v>
      </c>
      <c r="BL10" s="73">
        <f t="shared" si="1"/>
        <v>648680.79999999993</v>
      </c>
      <c r="BM10" s="73">
        <f t="shared" si="1"/>
        <v>3645.86</v>
      </c>
      <c r="BN10" s="73">
        <f t="shared" si="1"/>
        <v>22411.9</v>
      </c>
      <c r="BO10" s="73">
        <f t="shared" si="1"/>
        <v>152.9</v>
      </c>
      <c r="BP10" s="73">
        <f t="shared" si="1"/>
        <v>8678.5</v>
      </c>
      <c r="BQ10" s="73">
        <f t="shared" ref="BQ10:CV10" si="2">SUM(BQ11:BQ19)</f>
        <v>83053.100000000006</v>
      </c>
      <c r="BR10" s="73">
        <f t="shared" si="2"/>
        <v>51.9</v>
      </c>
      <c r="BS10" s="73">
        <f t="shared" si="2"/>
        <v>684</v>
      </c>
      <c r="BT10" s="73">
        <f t="shared" si="2"/>
        <v>13139</v>
      </c>
      <c r="BU10" s="73">
        <f t="shared" si="2"/>
        <v>1540</v>
      </c>
      <c r="BV10" s="73">
        <f t="shared" si="2"/>
        <v>166.2</v>
      </c>
      <c r="BW10" s="73">
        <f t="shared" si="2"/>
        <v>93.7</v>
      </c>
      <c r="BX10" s="74">
        <f t="shared" si="2"/>
        <v>527532.69999999995</v>
      </c>
      <c r="BY10" s="73">
        <f t="shared" si="2"/>
        <v>5</v>
      </c>
      <c r="BZ10" s="73">
        <f t="shared" si="2"/>
        <v>31721</v>
      </c>
      <c r="CA10" s="73">
        <f t="shared" si="2"/>
        <v>930.17000000000007</v>
      </c>
      <c r="CB10" s="73">
        <f t="shared" si="2"/>
        <v>392.8</v>
      </c>
      <c r="CC10" s="73">
        <f t="shared" si="2"/>
        <v>4076.3999999999996</v>
      </c>
      <c r="CD10" s="73">
        <f t="shared" si="2"/>
        <v>118.8</v>
      </c>
      <c r="CE10" s="73">
        <f t="shared" si="2"/>
        <v>5746.2</v>
      </c>
      <c r="CF10" s="73">
        <f t="shared" si="2"/>
        <v>6219.5</v>
      </c>
      <c r="CG10" s="73">
        <f t="shared" si="2"/>
        <v>28588.400000000001</v>
      </c>
      <c r="CH10" s="73">
        <f t="shared" si="2"/>
        <v>57247.199999999997</v>
      </c>
      <c r="CI10" s="73">
        <f t="shared" si="2"/>
        <v>62348.849999999991</v>
      </c>
      <c r="CJ10" s="73">
        <f t="shared" si="2"/>
        <v>2617445.1900000004</v>
      </c>
      <c r="CK10" s="73">
        <f t="shared" si="2"/>
        <v>177.25</v>
      </c>
      <c r="CL10" s="73">
        <f t="shared" si="2"/>
        <v>47002.149999999994</v>
      </c>
      <c r="CM10" s="73">
        <f t="shared" si="2"/>
        <v>287759.51</v>
      </c>
      <c r="CN10" s="73">
        <f t="shared" si="2"/>
        <v>2586.6999999999998</v>
      </c>
      <c r="CO10" s="73">
        <f t="shared" si="2"/>
        <v>62625.989999999991</v>
      </c>
      <c r="CP10" s="73">
        <f t="shared" si="2"/>
        <v>1419819.58</v>
      </c>
      <c r="CQ10" s="73">
        <f t="shared" si="2"/>
        <v>1276.69</v>
      </c>
      <c r="CR10" s="73">
        <f t="shared" si="2"/>
        <v>1652.7</v>
      </c>
      <c r="CS10" s="73">
        <f t="shared" si="2"/>
        <v>191.2</v>
      </c>
      <c r="CT10" s="73">
        <f t="shared" si="2"/>
        <v>485</v>
      </c>
      <c r="CU10" s="73">
        <f t="shared" si="2"/>
        <v>18</v>
      </c>
      <c r="CV10" s="73">
        <f t="shared" si="2"/>
        <v>235.9</v>
      </c>
      <c r="CW10" s="73">
        <f t="shared" ref="CW10:EB10" si="3">SUM(CW11:CW19)</f>
        <v>280</v>
      </c>
      <c r="CX10" s="73">
        <f t="shared" si="3"/>
        <v>20371.53</v>
      </c>
      <c r="CY10" s="73">
        <f t="shared" si="3"/>
        <v>159.5</v>
      </c>
      <c r="CZ10" s="74">
        <f t="shared" si="3"/>
        <v>304944.3</v>
      </c>
      <c r="DA10" s="73">
        <f t="shared" si="3"/>
        <v>0</v>
      </c>
      <c r="DB10" s="73">
        <f t="shared" si="3"/>
        <v>10</v>
      </c>
      <c r="DC10" s="73">
        <f t="shared" si="3"/>
        <v>0</v>
      </c>
      <c r="DD10" s="73">
        <f t="shared" si="3"/>
        <v>360.1</v>
      </c>
      <c r="DE10" s="73">
        <f t="shared" si="3"/>
        <v>5</v>
      </c>
      <c r="DF10" s="73">
        <f t="shared" si="3"/>
        <v>283171.50000000006</v>
      </c>
      <c r="DG10" s="73">
        <f t="shared" si="3"/>
        <v>3.7</v>
      </c>
      <c r="DH10" s="73">
        <f t="shared" si="3"/>
        <v>1753</v>
      </c>
      <c r="DI10" s="73">
        <f t="shared" si="3"/>
        <v>16995</v>
      </c>
      <c r="DJ10" s="73">
        <f t="shared" si="3"/>
        <v>31146.600000000002</v>
      </c>
      <c r="DK10" s="73">
        <f t="shared" si="3"/>
        <v>74.8</v>
      </c>
      <c r="DL10" s="73">
        <f t="shared" si="3"/>
        <v>51199.7</v>
      </c>
      <c r="DM10" s="73">
        <f t="shared" si="3"/>
        <v>170452.09999999998</v>
      </c>
      <c r="DN10" s="73">
        <f t="shared" si="3"/>
        <v>12295.400000000001</v>
      </c>
      <c r="DO10" s="73">
        <f t="shared" si="3"/>
        <v>0</v>
      </c>
      <c r="DP10" s="73">
        <f t="shared" si="3"/>
        <v>7784.8</v>
      </c>
      <c r="DQ10" s="73">
        <f t="shared" si="3"/>
        <v>11953.3</v>
      </c>
      <c r="DR10" s="73">
        <f t="shared" si="3"/>
        <v>36467.399999999994</v>
      </c>
      <c r="DS10" s="73">
        <f t="shared" si="3"/>
        <v>1118.9000000000001</v>
      </c>
      <c r="DT10" s="73">
        <f t="shared" si="3"/>
        <v>603.20000000000005</v>
      </c>
      <c r="DU10" s="73">
        <f t="shared" si="3"/>
        <v>49369.4</v>
      </c>
      <c r="DV10" s="73">
        <f t="shared" si="3"/>
        <v>5398.1</v>
      </c>
      <c r="DW10" s="73">
        <f t="shared" si="3"/>
        <v>1299.0999999999999</v>
      </c>
      <c r="DX10" s="73">
        <f t="shared" si="3"/>
        <v>404819</v>
      </c>
      <c r="DY10" s="73">
        <f t="shared" si="3"/>
        <v>5354.8</v>
      </c>
      <c r="DZ10" s="73">
        <f t="shared" si="3"/>
        <v>3375.8</v>
      </c>
      <c r="EA10" s="74">
        <f t="shared" si="3"/>
        <v>232221.7</v>
      </c>
      <c r="EB10" s="73">
        <f t="shared" si="3"/>
        <v>45629.1</v>
      </c>
      <c r="EC10" s="73">
        <f t="shared" ref="EC10:FH10" si="4">SUM(EC11:EC19)</f>
        <v>223106.5</v>
      </c>
      <c r="ED10" s="73">
        <f t="shared" si="4"/>
        <v>50</v>
      </c>
      <c r="EE10" s="73">
        <f t="shared" si="4"/>
        <v>136.9</v>
      </c>
      <c r="EF10" s="73">
        <f t="shared" si="4"/>
        <v>0</v>
      </c>
      <c r="EG10" s="73">
        <f t="shared" si="4"/>
        <v>11454.7</v>
      </c>
      <c r="EH10" s="73">
        <f t="shared" si="4"/>
        <v>0</v>
      </c>
      <c r="EI10" s="73">
        <f t="shared" si="4"/>
        <v>556.4</v>
      </c>
      <c r="EJ10" s="73">
        <f t="shared" si="4"/>
        <v>71573.8</v>
      </c>
      <c r="EK10" s="73">
        <f t="shared" si="4"/>
        <v>80</v>
      </c>
      <c r="EL10" s="73">
        <f t="shared" si="4"/>
        <v>39206.100000000006</v>
      </c>
      <c r="EM10" s="73">
        <f t="shared" si="4"/>
        <v>91311.400000000009</v>
      </c>
      <c r="EN10" s="73">
        <f t="shared" si="4"/>
        <v>0</v>
      </c>
      <c r="EO10" s="73">
        <f t="shared" si="4"/>
        <v>2865263.4999999995</v>
      </c>
      <c r="EP10" s="73">
        <f t="shared" si="4"/>
        <v>247.1</v>
      </c>
      <c r="EQ10" s="73">
        <f t="shared" si="4"/>
        <v>195038</v>
      </c>
      <c r="ER10" s="73">
        <f t="shared" si="4"/>
        <v>12197.199999999999</v>
      </c>
      <c r="ES10" s="73">
        <f t="shared" si="4"/>
        <v>66168.7</v>
      </c>
      <c r="ET10" s="73">
        <f t="shared" si="4"/>
        <v>2856.2999999999997</v>
      </c>
      <c r="EU10" s="73">
        <f t="shared" si="4"/>
        <v>562.79999999999995</v>
      </c>
      <c r="EV10" s="73">
        <f t="shared" si="4"/>
        <v>8267.7000000000007</v>
      </c>
      <c r="EW10" s="73">
        <f t="shared" si="4"/>
        <v>4479.5</v>
      </c>
      <c r="EX10" s="73">
        <f t="shared" si="4"/>
        <v>122291.3</v>
      </c>
      <c r="EY10" s="73">
        <f t="shared" si="4"/>
        <v>90512.8</v>
      </c>
      <c r="EZ10" s="73">
        <f t="shared" si="4"/>
        <v>9210</v>
      </c>
      <c r="FA10" s="73">
        <f t="shared" si="4"/>
        <v>114.8</v>
      </c>
      <c r="FB10" s="73">
        <f t="shared" si="4"/>
        <v>3399673.5</v>
      </c>
      <c r="FC10" s="73">
        <f t="shared" si="4"/>
        <v>64038.7</v>
      </c>
      <c r="FD10" s="73">
        <f t="shared" si="4"/>
        <v>510079.1</v>
      </c>
      <c r="FE10" s="73">
        <f t="shared" si="4"/>
        <v>716.90000000000009</v>
      </c>
      <c r="FF10" s="73">
        <f t="shared" si="4"/>
        <v>0</v>
      </c>
      <c r="FG10" s="73">
        <f t="shared" si="4"/>
        <v>47.9</v>
      </c>
      <c r="FH10" s="73">
        <f t="shared" si="4"/>
        <v>176509.30000000002</v>
      </c>
      <c r="FI10" s="73">
        <f t="shared" ref="FI10:GE10" si="5">SUM(FI11:FI19)</f>
        <v>0</v>
      </c>
      <c r="FJ10" s="73">
        <f t="shared" si="5"/>
        <v>2075.1</v>
      </c>
      <c r="FK10" s="73">
        <f t="shared" si="5"/>
        <v>1550</v>
      </c>
      <c r="FL10" s="73">
        <f t="shared" si="5"/>
        <v>352251.30000000005</v>
      </c>
      <c r="FM10" s="73">
        <f t="shared" si="5"/>
        <v>26818.5</v>
      </c>
      <c r="FN10" s="73">
        <f t="shared" si="5"/>
        <v>51809.799999999996</v>
      </c>
      <c r="FO10" s="73">
        <f t="shared" si="5"/>
        <v>227.9</v>
      </c>
      <c r="FP10" s="73">
        <f t="shared" si="5"/>
        <v>33347.4</v>
      </c>
      <c r="FQ10" s="73">
        <f t="shared" si="5"/>
        <v>5758.6</v>
      </c>
      <c r="FR10" s="73">
        <f t="shared" si="5"/>
        <v>965338.3</v>
      </c>
      <c r="FS10" s="73">
        <f t="shared" si="5"/>
        <v>3854519.5</v>
      </c>
      <c r="FT10" s="73">
        <f t="shared" si="5"/>
        <v>5977288.9000000004</v>
      </c>
      <c r="FU10" s="73">
        <f t="shared" si="5"/>
        <v>61203.9</v>
      </c>
      <c r="FV10" s="73">
        <f t="shared" si="5"/>
        <v>714471.5</v>
      </c>
      <c r="FW10" s="73">
        <f t="shared" si="5"/>
        <v>62951.8</v>
      </c>
      <c r="FX10" s="73">
        <f t="shared" si="5"/>
        <v>99460.9</v>
      </c>
      <c r="FY10" s="73">
        <f t="shared" si="5"/>
        <v>80732.5</v>
      </c>
      <c r="FZ10" s="73">
        <f t="shared" si="5"/>
        <v>30500</v>
      </c>
      <c r="GA10" s="73">
        <f t="shared" si="5"/>
        <v>2672</v>
      </c>
      <c r="GB10" s="73">
        <f t="shared" si="5"/>
        <v>49518.1</v>
      </c>
      <c r="GC10" s="73">
        <f t="shared" si="5"/>
        <v>20</v>
      </c>
      <c r="GD10" s="73">
        <f t="shared" si="5"/>
        <v>186</v>
      </c>
      <c r="GE10" s="73">
        <f t="shared" si="5"/>
        <v>120706.7</v>
      </c>
    </row>
    <row r="11" spans="1:187" ht="13.5" thickBot="1" x14ac:dyDescent="0.25">
      <c r="A11" s="28" t="s">
        <v>22</v>
      </c>
      <c r="B11" s="29"/>
      <c r="C11" s="29">
        <f t="shared" ref="C11:C19" si="6">SUM(D11:GE11)</f>
        <v>127955330.7</v>
      </c>
      <c r="D11" s="75">
        <v>0</v>
      </c>
      <c r="E11" s="76">
        <v>2273.9</v>
      </c>
      <c r="F11" s="77"/>
      <c r="G11" s="76">
        <v>0</v>
      </c>
      <c r="H11" s="78">
        <v>0</v>
      </c>
      <c r="I11" s="76">
        <v>173.9</v>
      </c>
      <c r="J11" s="76">
        <v>0</v>
      </c>
      <c r="K11" s="76">
        <v>595.9</v>
      </c>
      <c r="L11" s="76"/>
      <c r="M11" s="76">
        <v>0</v>
      </c>
      <c r="N11" s="76">
        <v>382</v>
      </c>
      <c r="O11" s="76">
        <v>73918253.299999997</v>
      </c>
      <c r="P11" s="76">
        <v>481</v>
      </c>
      <c r="Q11" s="76"/>
      <c r="R11" s="76">
        <v>2333</v>
      </c>
      <c r="S11" s="76">
        <v>5.4</v>
      </c>
      <c r="T11" s="77">
        <v>1266.2</v>
      </c>
      <c r="U11" s="76">
        <v>2199.8000000000002</v>
      </c>
      <c r="V11" s="76"/>
      <c r="W11" s="76"/>
      <c r="X11" s="76">
        <v>49.7</v>
      </c>
      <c r="Y11" s="76">
        <v>378544</v>
      </c>
      <c r="Z11" s="76"/>
      <c r="AA11" s="76">
        <v>300</v>
      </c>
      <c r="AB11" s="77">
        <v>128334.8</v>
      </c>
      <c r="AC11" s="76">
        <v>29.3</v>
      </c>
      <c r="AD11" s="76">
        <v>200</v>
      </c>
      <c r="AE11" s="76">
        <v>1000</v>
      </c>
      <c r="AF11" s="76"/>
      <c r="AG11" s="76">
        <v>225026.4</v>
      </c>
      <c r="AH11" s="76">
        <v>0</v>
      </c>
      <c r="AI11" s="76">
        <v>20</v>
      </c>
      <c r="AJ11" s="76">
        <v>20</v>
      </c>
      <c r="AK11" s="76">
        <v>54.5</v>
      </c>
      <c r="AL11" s="76">
        <v>0.5</v>
      </c>
      <c r="AM11" s="76">
        <v>3201.9</v>
      </c>
      <c r="AN11" s="76">
        <v>220.3</v>
      </c>
      <c r="AO11" s="76">
        <v>149</v>
      </c>
      <c r="AP11" s="76">
        <v>35.1</v>
      </c>
      <c r="AQ11" s="76"/>
      <c r="AR11" s="76"/>
      <c r="AS11" s="76">
        <v>37285581.100000001</v>
      </c>
      <c r="AT11" s="76"/>
      <c r="AU11" s="76"/>
      <c r="AV11" s="76"/>
      <c r="AW11" s="76"/>
      <c r="AX11" s="76"/>
      <c r="AY11" s="77">
        <v>93384.2</v>
      </c>
      <c r="AZ11" s="76">
        <v>600</v>
      </c>
      <c r="BA11" s="78">
        <v>21245.200000000001</v>
      </c>
      <c r="BB11" s="79">
        <v>10</v>
      </c>
      <c r="BC11" s="79">
        <f>640.7+1347.4</f>
        <v>1988.1000000000001</v>
      </c>
      <c r="BD11" s="79">
        <v>690.1</v>
      </c>
      <c r="BE11" s="79">
        <v>79.599999999999994</v>
      </c>
      <c r="BF11" s="79"/>
      <c r="BG11" s="79"/>
      <c r="BH11" s="79"/>
      <c r="BI11" s="79">
        <v>307</v>
      </c>
      <c r="BJ11" s="79">
        <v>50</v>
      </c>
      <c r="BK11" s="79"/>
      <c r="BL11" s="79"/>
      <c r="BM11" s="79"/>
      <c r="BN11" s="79">
        <v>300</v>
      </c>
      <c r="BO11" s="79">
        <v>5</v>
      </c>
      <c r="BP11" s="79">
        <v>300</v>
      </c>
      <c r="BQ11" s="79">
        <v>50</v>
      </c>
      <c r="BR11" s="79">
        <v>51.9</v>
      </c>
      <c r="BS11" s="79"/>
      <c r="BT11" s="79">
        <v>10</v>
      </c>
      <c r="BU11" s="79">
        <v>770</v>
      </c>
      <c r="BV11" s="79"/>
      <c r="BW11" s="79">
        <v>13.7</v>
      </c>
      <c r="BX11" s="80">
        <v>1552</v>
      </c>
      <c r="BY11" s="79">
        <v>5</v>
      </c>
      <c r="BZ11" s="79">
        <v>29257.3</v>
      </c>
      <c r="CA11" s="79">
        <v>20</v>
      </c>
      <c r="CB11" s="79"/>
      <c r="CC11" s="79">
        <v>1897</v>
      </c>
      <c r="CD11" s="79"/>
      <c r="CE11" s="79">
        <v>2181.5</v>
      </c>
      <c r="CF11" s="79">
        <v>5290</v>
      </c>
      <c r="CG11" s="79">
        <v>946.5</v>
      </c>
      <c r="CH11" s="79">
        <v>5420.2</v>
      </c>
      <c r="CI11" s="79">
        <v>0.5</v>
      </c>
      <c r="CJ11" s="79">
        <f>1517805.1+1876.8</f>
        <v>1519681.9000000001</v>
      </c>
      <c r="CK11" s="79">
        <v>0</v>
      </c>
      <c r="CL11" s="79">
        <v>8780</v>
      </c>
      <c r="CM11" s="79">
        <v>226143.1</v>
      </c>
      <c r="CN11" s="79">
        <v>13.2</v>
      </c>
      <c r="CO11" s="79"/>
      <c r="CP11" s="79">
        <v>12183.2</v>
      </c>
      <c r="CQ11" s="79"/>
      <c r="CR11" s="79">
        <v>1652.7</v>
      </c>
      <c r="CS11" s="79">
        <v>191.2</v>
      </c>
      <c r="CT11" s="79">
        <v>5</v>
      </c>
      <c r="CU11" s="79"/>
      <c r="CV11" s="79">
        <v>20</v>
      </c>
      <c r="CW11" s="79"/>
      <c r="CX11" s="79">
        <v>200</v>
      </c>
      <c r="CY11" s="79">
        <v>108.6</v>
      </c>
      <c r="CZ11" s="80">
        <v>12290.3</v>
      </c>
      <c r="DA11" s="79">
        <v>0</v>
      </c>
      <c r="DB11" s="79">
        <v>10</v>
      </c>
      <c r="DC11" s="79">
        <v>0</v>
      </c>
      <c r="DD11" s="79">
        <v>246.1</v>
      </c>
      <c r="DE11" s="79">
        <v>5</v>
      </c>
      <c r="DF11" s="79">
        <v>80088</v>
      </c>
      <c r="DG11" s="79">
        <v>3.7</v>
      </c>
      <c r="DH11" s="79"/>
      <c r="DI11" s="79">
        <v>16482.3</v>
      </c>
      <c r="DJ11" s="79"/>
      <c r="DK11" s="79">
        <v>18.899999999999999</v>
      </c>
      <c r="DL11" s="79"/>
      <c r="DM11" s="79">
        <v>900</v>
      </c>
      <c r="DN11" s="79">
        <v>59.2</v>
      </c>
      <c r="DO11" s="79"/>
      <c r="DP11" s="79"/>
      <c r="DQ11" s="79">
        <v>1677.5</v>
      </c>
      <c r="DR11" s="79">
        <v>26761.4</v>
      </c>
      <c r="DS11" s="79"/>
      <c r="DT11" s="79">
        <v>82</v>
      </c>
      <c r="DU11" s="79"/>
      <c r="DV11" s="79">
        <v>5228.8</v>
      </c>
      <c r="DW11" s="79">
        <v>230</v>
      </c>
      <c r="DX11" s="79">
        <v>12427.8</v>
      </c>
      <c r="DY11" s="79">
        <v>328.5</v>
      </c>
      <c r="DZ11" s="79">
        <v>2471.4</v>
      </c>
      <c r="EA11" s="80"/>
      <c r="EB11" s="79">
        <v>7018</v>
      </c>
      <c r="EC11" s="79">
        <v>4587.5</v>
      </c>
      <c r="ED11" s="79">
        <v>50</v>
      </c>
      <c r="EE11" s="79">
        <v>13.6</v>
      </c>
      <c r="EF11" s="79">
        <v>0</v>
      </c>
      <c r="EG11" s="79">
        <v>2288.4</v>
      </c>
      <c r="EH11" s="79">
        <v>0</v>
      </c>
      <c r="EI11" s="79">
        <v>53.9</v>
      </c>
      <c r="EJ11" s="79"/>
      <c r="EK11" s="81"/>
      <c r="EL11" s="81"/>
      <c r="EM11" s="81">
        <v>50</v>
      </c>
      <c r="EN11" s="81"/>
      <c r="EO11" s="81">
        <v>2457420.4</v>
      </c>
      <c r="EP11" s="81"/>
      <c r="EQ11" s="81">
        <v>163367.6</v>
      </c>
      <c r="ER11" s="81">
        <v>126.8</v>
      </c>
      <c r="ES11" s="81">
        <v>1300</v>
      </c>
      <c r="ET11" s="81"/>
      <c r="EU11" s="81"/>
      <c r="EV11" s="81"/>
      <c r="EW11" s="81">
        <v>1710.2</v>
      </c>
      <c r="EX11" s="81">
        <v>80328.800000000003</v>
      </c>
      <c r="EY11" s="81"/>
      <c r="EZ11" s="81"/>
      <c r="FA11" s="81">
        <v>24.8</v>
      </c>
      <c r="FB11" s="81">
        <v>751260.3</v>
      </c>
      <c r="FC11" s="81">
        <v>240.2</v>
      </c>
      <c r="FD11" s="81">
        <v>100</v>
      </c>
      <c r="FE11" s="81">
        <v>202</v>
      </c>
      <c r="FF11" s="81"/>
      <c r="FG11" s="81"/>
      <c r="FH11" s="81"/>
      <c r="FI11" s="81">
        <v>0</v>
      </c>
      <c r="FJ11" s="81"/>
      <c r="FK11" s="81">
        <v>1440</v>
      </c>
      <c r="FL11" s="81">
        <v>79231.5</v>
      </c>
      <c r="FM11" s="81"/>
      <c r="FN11" s="81">
        <v>1500</v>
      </c>
      <c r="FO11" s="81">
        <v>139.4</v>
      </c>
      <c r="FP11" s="81"/>
      <c r="FQ11" s="81">
        <v>5406.1</v>
      </c>
      <c r="FR11" s="81"/>
      <c r="FS11" s="81">
        <v>3850000</v>
      </c>
      <c r="FT11" s="81">
        <v>5955997.7999999998</v>
      </c>
      <c r="FU11" s="81"/>
      <c r="FV11" s="81">
        <v>427913.5</v>
      </c>
      <c r="FW11" s="81">
        <v>58000</v>
      </c>
      <c r="FX11" s="81">
        <v>2904.2</v>
      </c>
      <c r="FY11" s="81">
        <v>5000</v>
      </c>
      <c r="FZ11" s="81"/>
      <c r="GA11" s="81">
        <v>2672</v>
      </c>
      <c r="GB11" s="81">
        <v>49518.1</v>
      </c>
      <c r="GC11" s="81">
        <v>20</v>
      </c>
      <c r="GD11" s="81"/>
      <c r="GE11" s="81"/>
    </row>
    <row r="12" spans="1:187" ht="13.5" thickBot="1" x14ac:dyDescent="0.25">
      <c r="A12" s="28" t="s">
        <v>23</v>
      </c>
      <c r="B12" s="29"/>
      <c r="C12" s="29">
        <f t="shared" si="6"/>
        <v>11593449.170000002</v>
      </c>
      <c r="D12" s="75"/>
      <c r="E12" s="76"/>
      <c r="F12" s="77"/>
      <c r="G12" s="76">
        <v>0</v>
      </c>
      <c r="H12" s="78">
        <v>0</v>
      </c>
      <c r="I12" s="76"/>
      <c r="J12" s="76">
        <v>0</v>
      </c>
      <c r="K12" s="76"/>
      <c r="L12" s="76"/>
      <c r="M12" s="76">
        <v>12160.95</v>
      </c>
      <c r="N12" s="76">
        <v>2263.12</v>
      </c>
      <c r="O12" s="76">
        <v>5671713.9000000004</v>
      </c>
      <c r="P12" s="76"/>
      <c r="Q12" s="76"/>
      <c r="R12" s="76"/>
      <c r="S12" s="76"/>
      <c r="T12" s="77">
        <v>8943.7999999999993</v>
      </c>
      <c r="U12" s="76">
        <v>1054.5</v>
      </c>
      <c r="V12" s="76">
        <v>1430174.75</v>
      </c>
      <c r="W12" s="76"/>
      <c r="X12" s="76"/>
      <c r="Y12" s="76">
        <v>1121430.7</v>
      </c>
      <c r="Z12" s="76">
        <v>3472.99</v>
      </c>
      <c r="AA12" s="76"/>
      <c r="AB12" s="77">
        <v>47736.3</v>
      </c>
      <c r="AC12" s="76"/>
      <c r="AD12" s="76"/>
      <c r="AE12" s="76">
        <v>9452.57</v>
      </c>
      <c r="AF12" s="76"/>
      <c r="AG12" s="76">
        <v>72491</v>
      </c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>
        <v>255769.57</v>
      </c>
      <c r="AS12" s="76">
        <v>3453.96</v>
      </c>
      <c r="AT12" s="76"/>
      <c r="AU12" s="76"/>
      <c r="AV12" s="76">
        <v>99.55</v>
      </c>
      <c r="AW12" s="76"/>
      <c r="AX12" s="76">
        <v>607605.25</v>
      </c>
      <c r="AY12" s="77">
        <v>364.5</v>
      </c>
      <c r="AZ12" s="76"/>
      <c r="BA12" s="78">
        <v>690.79</v>
      </c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>
        <v>221458.1</v>
      </c>
      <c r="BM12" s="79">
        <v>2972.96</v>
      </c>
      <c r="BN12" s="79"/>
      <c r="BO12" s="79"/>
      <c r="BP12" s="79"/>
      <c r="BQ12" s="79"/>
      <c r="BR12" s="79"/>
      <c r="BS12" s="79"/>
      <c r="BT12" s="79"/>
      <c r="BU12" s="79">
        <v>770</v>
      </c>
      <c r="BV12" s="79"/>
      <c r="BW12" s="79"/>
      <c r="BX12" s="80">
        <v>35946.199999999997</v>
      </c>
      <c r="BY12" s="79"/>
      <c r="BZ12" s="79"/>
      <c r="CA12" s="79">
        <v>652.37</v>
      </c>
      <c r="CB12" s="79"/>
      <c r="CC12" s="79"/>
      <c r="CD12" s="79"/>
      <c r="CE12" s="79"/>
      <c r="CF12" s="79"/>
      <c r="CG12" s="79">
        <v>21512</v>
      </c>
      <c r="CH12" s="79"/>
      <c r="CI12" s="79">
        <v>42732.95</v>
      </c>
      <c r="CJ12" s="79">
        <v>362630.89</v>
      </c>
      <c r="CK12" s="79">
        <v>177.25</v>
      </c>
      <c r="CL12" s="79">
        <v>2355.65</v>
      </c>
      <c r="CM12" s="79">
        <v>47864.11</v>
      </c>
      <c r="CN12" s="79"/>
      <c r="CO12" s="79">
        <v>792.59</v>
      </c>
      <c r="CP12" s="79">
        <v>28798.880000000001</v>
      </c>
      <c r="CQ12" s="79">
        <v>519.39</v>
      </c>
      <c r="CR12" s="79"/>
      <c r="CS12" s="79"/>
      <c r="CT12" s="79"/>
      <c r="CU12" s="79"/>
      <c r="CV12" s="79"/>
      <c r="CW12" s="79"/>
      <c r="CX12" s="79">
        <v>20104.73</v>
      </c>
      <c r="CY12" s="79"/>
      <c r="CZ12" s="80"/>
      <c r="DA12" s="79">
        <v>0</v>
      </c>
      <c r="DB12" s="79"/>
      <c r="DC12" s="79">
        <v>0</v>
      </c>
      <c r="DD12" s="79"/>
      <c r="DE12" s="79"/>
      <c r="DF12" s="79">
        <v>2939.3</v>
      </c>
      <c r="DG12" s="79"/>
      <c r="DH12" s="79"/>
      <c r="DI12" s="79"/>
      <c r="DJ12" s="79"/>
      <c r="DK12" s="79"/>
      <c r="DL12" s="79"/>
      <c r="DM12" s="79"/>
      <c r="DN12" s="79"/>
      <c r="DO12" s="79"/>
      <c r="DP12" s="79">
        <v>1514.5</v>
      </c>
      <c r="DQ12" s="79">
        <v>10275.799999999999</v>
      </c>
      <c r="DR12" s="79">
        <v>9547.2999999999993</v>
      </c>
      <c r="DS12" s="79"/>
      <c r="DT12" s="79"/>
      <c r="DU12" s="79">
        <v>48374.1</v>
      </c>
      <c r="DV12" s="79"/>
      <c r="DW12" s="79"/>
      <c r="DX12" s="79">
        <v>2432.5</v>
      </c>
      <c r="DY12" s="79"/>
      <c r="DZ12" s="79"/>
      <c r="EA12" s="80"/>
      <c r="EB12" s="79">
        <v>13464.1</v>
      </c>
      <c r="EC12" s="79"/>
      <c r="ED12" s="79"/>
      <c r="EE12" s="79">
        <v>123.3</v>
      </c>
      <c r="EF12" s="79">
        <v>0</v>
      </c>
      <c r="EG12" s="79">
        <v>7447.8</v>
      </c>
      <c r="EH12" s="79">
        <v>0</v>
      </c>
      <c r="EI12" s="79"/>
      <c r="EJ12" s="79"/>
      <c r="EK12" s="81"/>
      <c r="EL12" s="81">
        <v>6169.9</v>
      </c>
      <c r="EM12" s="81">
        <v>5627.5</v>
      </c>
      <c r="EN12" s="81"/>
      <c r="EO12" s="81">
        <v>237052</v>
      </c>
      <c r="EP12" s="81"/>
      <c r="EQ12" s="81"/>
      <c r="ER12" s="81"/>
      <c r="ES12" s="81">
        <v>2012.5</v>
      </c>
      <c r="ET12" s="81">
        <v>728.1</v>
      </c>
      <c r="EU12" s="81"/>
      <c r="EV12" s="81">
        <v>7745.7</v>
      </c>
      <c r="EW12" s="81">
        <v>1643.3</v>
      </c>
      <c r="EX12" s="81">
        <v>31858.7</v>
      </c>
      <c r="EY12" s="81">
        <v>743.8</v>
      </c>
      <c r="EZ12" s="81"/>
      <c r="FA12" s="81"/>
      <c r="FB12" s="81">
        <v>48070.400000000001</v>
      </c>
      <c r="FC12" s="81"/>
      <c r="FD12" s="81">
        <v>509811.5</v>
      </c>
      <c r="FE12" s="81"/>
      <c r="FF12" s="81"/>
      <c r="FG12" s="81"/>
      <c r="FH12" s="81">
        <v>20535.7</v>
      </c>
      <c r="FI12" s="81">
        <v>0</v>
      </c>
      <c r="FJ12" s="81">
        <v>2044.6</v>
      </c>
      <c r="FK12" s="81"/>
      <c r="FL12" s="81">
        <v>143301.70000000001</v>
      </c>
      <c r="FM12" s="81">
        <v>9264.6</v>
      </c>
      <c r="FN12" s="81">
        <v>45782.2</v>
      </c>
      <c r="FO12" s="81"/>
      <c r="FP12" s="81"/>
      <c r="FQ12" s="81"/>
      <c r="FR12" s="81">
        <v>31512</v>
      </c>
      <c r="FS12" s="81">
        <v>233</v>
      </c>
      <c r="FT12" s="81"/>
      <c r="FU12" s="81">
        <v>42478</v>
      </c>
      <c r="FV12" s="81">
        <v>281126</v>
      </c>
      <c r="FW12" s="81"/>
      <c r="FX12" s="81">
        <v>8059</v>
      </c>
      <c r="FY12" s="81">
        <v>22469</v>
      </c>
      <c r="FZ12" s="81"/>
      <c r="GA12" s="81"/>
      <c r="GB12" s="81"/>
      <c r="GC12" s="81"/>
      <c r="GD12" s="81">
        <v>186</v>
      </c>
      <c r="GE12" s="81">
        <v>709</v>
      </c>
    </row>
    <row r="13" spans="1:187" ht="13.5" thickBot="1" x14ac:dyDescent="0.25">
      <c r="A13" s="28" t="s">
        <v>24</v>
      </c>
      <c r="B13" s="29"/>
      <c r="C13" s="29">
        <f t="shared" si="6"/>
        <v>344825198.29999977</v>
      </c>
      <c r="D13" s="75">
        <v>0</v>
      </c>
      <c r="E13" s="76">
        <v>8958.2999999999993</v>
      </c>
      <c r="F13" s="77">
        <v>52455.8</v>
      </c>
      <c r="G13" s="76">
        <v>0</v>
      </c>
      <c r="H13" s="78">
        <v>0</v>
      </c>
      <c r="I13" s="76"/>
      <c r="J13" s="76">
        <v>0</v>
      </c>
      <c r="K13" s="76"/>
      <c r="L13" s="76">
        <v>8840.7999999999993</v>
      </c>
      <c r="M13" s="76">
        <v>0</v>
      </c>
      <c r="N13" s="76"/>
      <c r="O13" s="76">
        <v>319502839.30000001</v>
      </c>
      <c r="P13" s="76"/>
      <c r="Q13" s="76"/>
      <c r="R13" s="76"/>
      <c r="S13" s="76">
        <v>1000</v>
      </c>
      <c r="T13" s="77">
        <v>15938.4</v>
      </c>
      <c r="U13" s="76"/>
      <c r="V13" s="76"/>
      <c r="W13" s="76">
        <v>12320.2</v>
      </c>
      <c r="X13" s="76"/>
      <c r="Y13" s="76">
        <v>15644774.699999999</v>
      </c>
      <c r="Z13" s="76">
        <v>14357.6</v>
      </c>
      <c r="AA13" s="76"/>
      <c r="AB13" s="77"/>
      <c r="AC13" s="76"/>
      <c r="AD13" s="76">
        <v>2000</v>
      </c>
      <c r="AE13" s="76">
        <v>28550.400000000001</v>
      </c>
      <c r="AF13" s="76"/>
      <c r="AG13" s="76"/>
      <c r="AH13" s="76">
        <v>0</v>
      </c>
      <c r="AI13" s="76"/>
      <c r="AJ13" s="76"/>
      <c r="AK13" s="76">
        <v>5231.2</v>
      </c>
      <c r="AL13" s="76">
        <v>1004.7</v>
      </c>
      <c r="AM13" s="76"/>
      <c r="AN13" s="76"/>
      <c r="AO13" s="76"/>
      <c r="AP13" s="76">
        <v>16483.3</v>
      </c>
      <c r="AQ13" s="76">
        <v>11627.9</v>
      </c>
      <c r="AR13" s="76"/>
      <c r="AS13" s="76">
        <v>170750.9</v>
      </c>
      <c r="AT13" s="76">
        <v>104628.8</v>
      </c>
      <c r="AU13" s="76"/>
      <c r="AV13" s="76">
        <v>18477.400000000001</v>
      </c>
      <c r="AW13" s="76">
        <v>16321.1</v>
      </c>
      <c r="AX13" s="76">
        <v>540000</v>
      </c>
      <c r="AY13" s="77"/>
      <c r="AZ13" s="76"/>
      <c r="BA13" s="78">
        <v>21245.200000000001</v>
      </c>
      <c r="BB13" s="79">
        <v>29650.5</v>
      </c>
      <c r="BC13" s="79">
        <f>93910.9+43591.6</f>
        <v>137502.5</v>
      </c>
      <c r="BD13" s="79"/>
      <c r="BE13" s="79">
        <v>2185.1999999999998</v>
      </c>
      <c r="BF13" s="79"/>
      <c r="BG13" s="79">
        <v>497473.4</v>
      </c>
      <c r="BH13" s="79">
        <v>7157.7</v>
      </c>
      <c r="BI13" s="79">
        <v>17407.8</v>
      </c>
      <c r="BJ13" s="79">
        <v>10208.9</v>
      </c>
      <c r="BK13" s="79">
        <v>8325.4</v>
      </c>
      <c r="BL13" s="79">
        <v>117564.7</v>
      </c>
      <c r="BM13" s="79"/>
      <c r="BN13" s="79">
        <v>22111.9</v>
      </c>
      <c r="BO13" s="79"/>
      <c r="BP13" s="79">
        <v>7791.9</v>
      </c>
      <c r="BQ13" s="79">
        <v>82867.100000000006</v>
      </c>
      <c r="BR13" s="79"/>
      <c r="BS13" s="79"/>
      <c r="BT13" s="79">
        <v>13084</v>
      </c>
      <c r="BU13" s="79"/>
      <c r="BV13" s="79"/>
      <c r="BW13" s="79"/>
      <c r="BX13" s="80">
        <v>490034.5</v>
      </c>
      <c r="BY13" s="79"/>
      <c r="BZ13" s="79"/>
      <c r="CA13" s="79"/>
      <c r="CB13" s="79"/>
      <c r="CC13" s="79"/>
      <c r="CD13" s="79"/>
      <c r="CE13" s="79"/>
      <c r="CF13" s="79"/>
      <c r="CG13" s="79">
        <v>2734.2</v>
      </c>
      <c r="CH13" s="79">
        <v>50000</v>
      </c>
      <c r="CI13" s="79"/>
      <c r="CJ13" s="79">
        <v>620000.4</v>
      </c>
      <c r="CK13" s="79">
        <v>0</v>
      </c>
      <c r="CL13" s="79">
        <v>32338.799999999999</v>
      </c>
      <c r="CM13" s="79">
        <v>206.8</v>
      </c>
      <c r="CN13" s="79">
        <v>2000</v>
      </c>
      <c r="CO13" s="79">
        <v>58730.2</v>
      </c>
      <c r="CP13" s="79">
        <v>1356717.1</v>
      </c>
      <c r="CQ13" s="79"/>
      <c r="CR13" s="79"/>
      <c r="CS13" s="79"/>
      <c r="CT13" s="79"/>
      <c r="CU13" s="79"/>
      <c r="CV13" s="79"/>
      <c r="CW13" s="79">
        <v>200</v>
      </c>
      <c r="CX13" s="79"/>
      <c r="CY13" s="79"/>
      <c r="CZ13" s="80">
        <v>292584</v>
      </c>
      <c r="DA13" s="79">
        <v>0</v>
      </c>
      <c r="DB13" s="79"/>
      <c r="DC13" s="79">
        <v>0</v>
      </c>
      <c r="DD13" s="79"/>
      <c r="DE13" s="79"/>
      <c r="DF13" s="79">
        <v>196166.6</v>
      </c>
      <c r="DG13" s="79"/>
      <c r="DH13" s="79"/>
      <c r="DI13" s="79"/>
      <c r="DJ13" s="79">
        <v>30529.4</v>
      </c>
      <c r="DK13" s="79"/>
      <c r="DL13" s="79">
        <v>50674.1</v>
      </c>
      <c r="DM13" s="79">
        <v>168648.8</v>
      </c>
      <c r="DN13" s="79">
        <v>12236.2</v>
      </c>
      <c r="DO13" s="79"/>
      <c r="DP13" s="79">
        <v>3262.3</v>
      </c>
      <c r="DQ13" s="79"/>
      <c r="DR13" s="79"/>
      <c r="DS13" s="79"/>
      <c r="DT13" s="79"/>
      <c r="DU13" s="79"/>
      <c r="DV13" s="79"/>
      <c r="DW13" s="79">
        <v>1000</v>
      </c>
      <c r="DX13" s="79">
        <v>388988.8</v>
      </c>
      <c r="DY13" s="79">
        <v>5026.3</v>
      </c>
      <c r="DZ13" s="79">
        <v>789.9</v>
      </c>
      <c r="EA13" s="80">
        <v>231371.7</v>
      </c>
      <c r="EB13" s="79">
        <v>24700</v>
      </c>
      <c r="EC13" s="79">
        <v>218395.2</v>
      </c>
      <c r="ED13" s="79"/>
      <c r="EE13" s="79"/>
      <c r="EF13" s="79">
        <v>0</v>
      </c>
      <c r="EG13" s="79"/>
      <c r="EH13" s="79">
        <v>0</v>
      </c>
      <c r="EI13" s="79"/>
      <c r="EJ13" s="79">
        <v>70500</v>
      </c>
      <c r="EK13" s="81"/>
      <c r="EL13" s="81">
        <v>32744.9</v>
      </c>
      <c r="EM13" s="81">
        <v>83120.800000000003</v>
      </c>
      <c r="EN13" s="81"/>
      <c r="EO13" s="81"/>
      <c r="EP13" s="81"/>
      <c r="EQ13" s="81"/>
      <c r="ER13" s="81">
        <v>11894.4</v>
      </c>
      <c r="ES13" s="81">
        <v>60169.3</v>
      </c>
      <c r="ET13" s="81">
        <v>1750</v>
      </c>
      <c r="EU13" s="81"/>
      <c r="EV13" s="81"/>
      <c r="EW13" s="81">
        <v>1000</v>
      </c>
      <c r="EX13" s="81"/>
      <c r="EY13" s="81">
        <v>89461.8</v>
      </c>
      <c r="EZ13" s="81"/>
      <c r="FA13" s="81"/>
      <c r="FB13" s="81">
        <v>2587944.9</v>
      </c>
      <c r="FC13" s="81">
        <v>63798.5</v>
      </c>
      <c r="FD13" s="81"/>
      <c r="FE13" s="81"/>
      <c r="FF13" s="81"/>
      <c r="FG13" s="81"/>
      <c r="FH13" s="81">
        <v>155185.60000000001</v>
      </c>
      <c r="FI13" s="81">
        <v>0</v>
      </c>
      <c r="FJ13" s="81"/>
      <c r="FK13" s="81"/>
      <c r="FL13" s="81">
        <v>120177.60000000001</v>
      </c>
      <c r="FM13" s="81">
        <v>10000</v>
      </c>
      <c r="FN13" s="81"/>
      <c r="FO13" s="81"/>
      <c r="FP13" s="81">
        <v>33188.400000000001</v>
      </c>
      <c r="FQ13" s="81"/>
      <c r="FR13" s="81"/>
      <c r="FS13" s="81"/>
      <c r="FT13" s="81"/>
      <c r="FU13" s="81"/>
      <c r="FV13" s="81"/>
      <c r="FW13" s="81"/>
      <c r="FX13" s="81">
        <v>85789.8</v>
      </c>
      <c r="FY13" s="81"/>
      <c r="FZ13" s="81">
        <v>30000</v>
      </c>
      <c r="GA13" s="81"/>
      <c r="GB13" s="81"/>
      <c r="GC13" s="81"/>
      <c r="GD13" s="81"/>
      <c r="GE13" s="81"/>
    </row>
    <row r="14" spans="1:187" ht="13.5" thickBot="1" x14ac:dyDescent="0.25">
      <c r="A14" s="28" t="s">
        <v>25</v>
      </c>
      <c r="B14" s="29"/>
      <c r="C14" s="29">
        <f t="shared" si="6"/>
        <v>1923159.8000000005</v>
      </c>
      <c r="D14" s="75">
        <v>0</v>
      </c>
      <c r="E14" s="82"/>
      <c r="F14" s="77"/>
      <c r="G14" s="76">
        <v>0</v>
      </c>
      <c r="H14" s="78">
        <v>0</v>
      </c>
      <c r="I14" s="76">
        <v>244.4</v>
      </c>
      <c r="J14" s="76">
        <v>0</v>
      </c>
      <c r="K14" s="76">
        <v>573.6</v>
      </c>
      <c r="L14" s="76">
        <v>599.20000000000005</v>
      </c>
      <c r="M14" s="76">
        <v>0</v>
      </c>
      <c r="N14" s="76"/>
      <c r="O14" s="76">
        <v>1293000</v>
      </c>
      <c r="P14" s="76"/>
      <c r="Q14" s="76"/>
      <c r="R14" s="76">
        <v>1491.1</v>
      </c>
      <c r="S14" s="76"/>
      <c r="T14" s="77"/>
      <c r="U14" s="76">
        <v>156</v>
      </c>
      <c r="V14" s="76">
        <f>21541+8612</f>
        <v>30153</v>
      </c>
      <c r="W14" s="76"/>
      <c r="X14" s="76">
        <v>702.6</v>
      </c>
      <c r="Y14" s="76">
        <v>9878.4</v>
      </c>
      <c r="Z14" s="76"/>
      <c r="AA14" s="76"/>
      <c r="AB14" s="77"/>
      <c r="AC14" s="76"/>
      <c r="AD14" s="76"/>
      <c r="AE14" s="76"/>
      <c r="AF14" s="76"/>
      <c r="AG14" s="76">
        <v>39905.1</v>
      </c>
      <c r="AH14" s="76">
        <v>0</v>
      </c>
      <c r="AI14" s="76"/>
      <c r="AJ14" s="76"/>
      <c r="AK14" s="76"/>
      <c r="AL14" s="76"/>
      <c r="AM14" s="76">
        <v>180</v>
      </c>
      <c r="AN14" s="76"/>
      <c r="AO14" s="76">
        <v>453.2</v>
      </c>
      <c r="AP14" s="76">
        <v>595.20000000000005</v>
      </c>
      <c r="AQ14" s="76"/>
      <c r="AR14" s="76"/>
      <c r="AS14" s="76">
        <v>156985.5</v>
      </c>
      <c r="AT14" s="76"/>
      <c r="AU14" s="76">
        <v>5000</v>
      </c>
      <c r="AV14" s="76"/>
      <c r="AW14" s="76">
        <v>6100</v>
      </c>
      <c r="AX14" s="76">
        <v>3205.8</v>
      </c>
      <c r="AY14" s="77"/>
      <c r="AZ14" s="76"/>
      <c r="BA14" s="78"/>
      <c r="BB14" s="79"/>
      <c r="BC14" s="79">
        <v>341.6</v>
      </c>
      <c r="BD14" s="79"/>
      <c r="BE14" s="79"/>
      <c r="BF14" s="79"/>
      <c r="BG14" s="79">
        <v>1746.5</v>
      </c>
      <c r="BH14" s="79"/>
      <c r="BI14" s="79"/>
      <c r="BJ14" s="79">
        <v>348.6</v>
      </c>
      <c r="BK14" s="79">
        <v>271.3</v>
      </c>
      <c r="BL14" s="79">
        <f>1234.6+1490.9</f>
        <v>2725.5</v>
      </c>
      <c r="BM14" s="79"/>
      <c r="BN14" s="79"/>
      <c r="BO14" s="79"/>
      <c r="BP14" s="79">
        <v>240</v>
      </c>
      <c r="BQ14" s="79"/>
      <c r="BR14" s="79"/>
      <c r="BS14" s="79"/>
      <c r="BT14" s="79"/>
      <c r="BU14" s="79"/>
      <c r="BV14" s="79">
        <v>55.1</v>
      </c>
      <c r="BW14" s="79"/>
      <c r="BX14" s="80"/>
      <c r="BY14" s="79"/>
      <c r="BZ14" s="79">
        <v>1229.4000000000001</v>
      </c>
      <c r="CA14" s="79"/>
      <c r="CB14" s="79"/>
      <c r="CC14" s="79">
        <v>1522.7</v>
      </c>
      <c r="CD14" s="79"/>
      <c r="CE14" s="79">
        <v>3433.8</v>
      </c>
      <c r="CF14" s="79">
        <v>212.5</v>
      </c>
      <c r="CG14" s="79">
        <v>2271.6999999999998</v>
      </c>
      <c r="CH14" s="79"/>
      <c r="CI14" s="79">
        <v>109.1</v>
      </c>
      <c r="CJ14" s="79">
        <v>3667.1</v>
      </c>
      <c r="CK14" s="79">
        <v>0</v>
      </c>
      <c r="CL14" s="79"/>
      <c r="CM14" s="79">
        <f>7591.2+351.4</f>
        <v>7942.5999999999995</v>
      </c>
      <c r="CN14" s="79">
        <v>538.5</v>
      </c>
      <c r="CO14" s="79">
        <v>2225.6999999999998</v>
      </c>
      <c r="CP14" s="79">
        <v>650</v>
      </c>
      <c r="CQ14" s="79"/>
      <c r="CR14" s="79"/>
      <c r="CS14" s="79"/>
      <c r="CT14" s="79">
        <v>480</v>
      </c>
      <c r="CU14" s="79">
        <v>18</v>
      </c>
      <c r="CV14" s="79">
        <v>189.8</v>
      </c>
      <c r="CW14" s="79"/>
      <c r="CX14" s="79"/>
      <c r="CY14" s="79"/>
      <c r="CZ14" s="80"/>
      <c r="DA14" s="79">
        <v>0</v>
      </c>
      <c r="DB14" s="79"/>
      <c r="DC14" s="79">
        <v>0</v>
      </c>
      <c r="DD14" s="79">
        <v>14</v>
      </c>
      <c r="DE14" s="79"/>
      <c r="DF14" s="79">
        <v>1393.2</v>
      </c>
      <c r="DG14" s="79"/>
      <c r="DH14" s="79">
        <v>1639.2</v>
      </c>
      <c r="DI14" s="79">
        <v>334.4</v>
      </c>
      <c r="DJ14" s="79">
        <v>54</v>
      </c>
      <c r="DK14" s="79">
        <v>5.4</v>
      </c>
      <c r="DL14" s="79"/>
      <c r="DM14" s="79"/>
      <c r="DN14" s="79"/>
      <c r="DO14" s="79"/>
      <c r="DP14" s="79"/>
      <c r="DQ14" s="79"/>
      <c r="DR14" s="79">
        <v>156</v>
      </c>
      <c r="DS14" s="79">
        <v>462.5</v>
      </c>
      <c r="DT14" s="79">
        <v>320.7</v>
      </c>
      <c r="DU14" s="79">
        <v>420.9</v>
      </c>
      <c r="DV14" s="79"/>
      <c r="DW14" s="79"/>
      <c r="DX14" s="79">
        <v>372.7</v>
      </c>
      <c r="DY14" s="79"/>
      <c r="DZ14" s="79"/>
      <c r="EA14" s="80"/>
      <c r="EB14" s="79">
        <v>324</v>
      </c>
      <c r="EC14" s="79"/>
      <c r="ED14" s="79"/>
      <c r="EE14" s="79"/>
      <c r="EF14" s="79">
        <v>0</v>
      </c>
      <c r="EG14" s="79">
        <v>1071.3</v>
      </c>
      <c r="EH14" s="79">
        <v>0</v>
      </c>
      <c r="EI14" s="79">
        <v>420</v>
      </c>
      <c r="EJ14" s="79">
        <v>876</v>
      </c>
      <c r="EK14" s="81"/>
      <c r="EL14" s="81"/>
      <c r="EM14" s="81">
        <v>2189.8000000000002</v>
      </c>
      <c r="EN14" s="81"/>
      <c r="EO14" s="81">
        <v>170599.8</v>
      </c>
      <c r="EP14" s="81">
        <v>121.1</v>
      </c>
      <c r="EQ14" s="81">
        <v>30938.1</v>
      </c>
      <c r="ER14" s="81"/>
      <c r="ES14" s="81"/>
      <c r="ET14" s="81"/>
      <c r="EU14" s="81">
        <v>148.1</v>
      </c>
      <c r="EV14" s="81"/>
      <c r="EW14" s="81"/>
      <c r="EX14" s="81">
        <v>10009.6</v>
      </c>
      <c r="EY14" s="81"/>
      <c r="EZ14" s="81">
        <v>9210</v>
      </c>
      <c r="FA14" s="81"/>
      <c r="FB14" s="81">
        <v>10372.299999999999</v>
      </c>
      <c r="FC14" s="81"/>
      <c r="FD14" s="81">
        <v>56.3</v>
      </c>
      <c r="FE14" s="81">
        <v>38.799999999999997</v>
      </c>
      <c r="FF14" s="81"/>
      <c r="FG14" s="81"/>
      <c r="FH14" s="81"/>
      <c r="FI14" s="81">
        <v>0</v>
      </c>
      <c r="FJ14" s="81"/>
      <c r="FK14" s="81">
        <v>21</v>
      </c>
      <c r="FL14" s="81"/>
      <c r="FM14" s="81">
        <v>2315.9</v>
      </c>
      <c r="FN14" s="81">
        <v>1</v>
      </c>
      <c r="FO14" s="81">
        <v>12</v>
      </c>
      <c r="FP14" s="81"/>
      <c r="FQ14" s="81"/>
      <c r="FR14" s="81">
        <v>5170.3</v>
      </c>
      <c r="FS14" s="81">
        <v>1600</v>
      </c>
      <c r="FT14" s="81">
        <v>20940.7</v>
      </c>
      <c r="FU14" s="81">
        <v>9681.4</v>
      </c>
      <c r="FV14" s="81">
        <v>5185.2</v>
      </c>
      <c r="FW14" s="81">
        <v>2500.8000000000002</v>
      </c>
      <c r="FX14" s="81">
        <v>1957.9</v>
      </c>
      <c r="FY14" s="81">
        <v>52282.8</v>
      </c>
      <c r="FZ14" s="81">
        <v>500</v>
      </c>
      <c r="GA14" s="81"/>
      <c r="GB14" s="81"/>
      <c r="GC14" s="81"/>
      <c r="GD14" s="81"/>
      <c r="GE14" s="81"/>
    </row>
    <row r="15" spans="1:187" ht="26.25" thickBot="1" x14ac:dyDescent="0.25">
      <c r="A15" s="28" t="s">
        <v>26</v>
      </c>
      <c r="B15" s="29"/>
      <c r="C15" s="29">
        <f t="shared" si="6"/>
        <v>2391092.5</v>
      </c>
      <c r="D15" s="83"/>
      <c r="E15" s="84"/>
      <c r="F15" s="85"/>
      <c r="G15" s="76">
        <v>0</v>
      </c>
      <c r="H15" s="78">
        <v>0</v>
      </c>
      <c r="I15" s="78"/>
      <c r="J15" s="76">
        <v>0</v>
      </c>
      <c r="K15" s="78"/>
      <c r="L15" s="78"/>
      <c r="M15" s="76">
        <v>0</v>
      </c>
      <c r="N15" s="78"/>
      <c r="O15" s="78">
        <v>883705</v>
      </c>
      <c r="P15" s="78"/>
      <c r="Q15" s="78"/>
      <c r="R15" s="78"/>
      <c r="S15" s="78"/>
      <c r="T15" s="85"/>
      <c r="U15" s="78"/>
      <c r="V15" s="78"/>
      <c r="W15" s="78"/>
      <c r="X15" s="78"/>
      <c r="Y15" s="78"/>
      <c r="Z15" s="78"/>
      <c r="AA15" s="78"/>
      <c r="AB15" s="77"/>
      <c r="AC15" s="78"/>
      <c r="AD15" s="78"/>
      <c r="AE15" s="78"/>
      <c r="AF15" s="78"/>
      <c r="AG15" s="78"/>
      <c r="AH15" s="76">
        <v>0</v>
      </c>
      <c r="AI15" s="78"/>
      <c r="AJ15" s="78"/>
      <c r="AK15" s="78"/>
      <c r="AL15" s="78"/>
      <c r="AM15" s="78"/>
      <c r="AN15" s="78"/>
      <c r="AO15" s="78"/>
      <c r="AP15" s="78"/>
      <c r="AQ15" s="78"/>
      <c r="AR15" s="76"/>
      <c r="AS15" s="78"/>
      <c r="AT15" s="78"/>
      <c r="AU15" s="78"/>
      <c r="AV15" s="78"/>
      <c r="AW15" s="78"/>
      <c r="AX15" s="78">
        <v>9320</v>
      </c>
      <c r="AY15" s="85"/>
      <c r="AZ15" s="78"/>
      <c r="BA15" s="78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>
        <v>304658.59999999998</v>
      </c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80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>
        <v>14152.6</v>
      </c>
      <c r="CJ15" s="79">
        <v>110273.2</v>
      </c>
      <c r="CK15" s="79">
        <v>0</v>
      </c>
      <c r="CL15" s="79">
        <v>2327.6999999999998</v>
      </c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80"/>
      <c r="DA15" s="79">
        <v>0</v>
      </c>
      <c r="DB15" s="79"/>
      <c r="DC15" s="79">
        <v>0</v>
      </c>
      <c r="DD15" s="79"/>
      <c r="DE15" s="79"/>
      <c r="DF15" s="79">
        <v>2328</v>
      </c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80"/>
      <c r="EB15" s="79"/>
      <c r="EC15" s="79"/>
      <c r="ED15" s="79"/>
      <c r="EE15" s="79"/>
      <c r="EF15" s="79">
        <v>0</v>
      </c>
      <c r="EG15" s="79"/>
      <c r="EH15" s="79">
        <v>0</v>
      </c>
      <c r="EI15" s="79"/>
      <c r="EJ15" s="79"/>
      <c r="EK15" s="81"/>
      <c r="EL15" s="81"/>
      <c r="EM15" s="81"/>
      <c r="EN15" s="81"/>
      <c r="EO15" s="81"/>
      <c r="EP15" s="81"/>
      <c r="EQ15" s="81"/>
      <c r="ER15" s="81"/>
      <c r="ES15" s="81">
        <v>2328.4</v>
      </c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>
        <v>0</v>
      </c>
      <c r="FJ15" s="81"/>
      <c r="FK15" s="81"/>
      <c r="FL15" s="81">
        <v>5238</v>
      </c>
      <c r="FM15" s="81">
        <v>5238</v>
      </c>
      <c r="FN15" s="81"/>
      <c r="FO15" s="81"/>
      <c r="FP15" s="81"/>
      <c r="FQ15" s="81"/>
      <c r="FR15" s="81">
        <v>926727</v>
      </c>
      <c r="FS15" s="81"/>
      <c r="FT15" s="81"/>
      <c r="FU15" s="81">
        <v>8194</v>
      </c>
      <c r="FV15" s="81"/>
      <c r="FW15" s="81"/>
      <c r="FX15" s="81"/>
      <c r="FY15" s="81"/>
      <c r="FZ15" s="81"/>
      <c r="GA15" s="81"/>
      <c r="GB15" s="81"/>
      <c r="GC15" s="81"/>
      <c r="GD15" s="81"/>
      <c r="GE15" s="81">
        <v>116602</v>
      </c>
    </row>
    <row r="16" spans="1:187" ht="13.5" thickBot="1" x14ac:dyDescent="0.25">
      <c r="A16" s="28" t="s">
        <v>27</v>
      </c>
      <c r="B16" s="29"/>
      <c r="C16" s="29">
        <f t="shared" si="6"/>
        <v>329.4</v>
      </c>
      <c r="D16" s="83"/>
      <c r="E16" s="84"/>
      <c r="F16" s="85"/>
      <c r="G16" s="76">
        <v>0</v>
      </c>
      <c r="H16" s="78">
        <v>0</v>
      </c>
      <c r="I16" s="78"/>
      <c r="J16" s="76">
        <v>0</v>
      </c>
      <c r="K16" s="78"/>
      <c r="L16" s="78"/>
      <c r="M16" s="76">
        <v>0</v>
      </c>
      <c r="N16" s="78">
        <v>103.4</v>
      </c>
      <c r="O16" s="78"/>
      <c r="P16" s="78"/>
      <c r="Q16" s="78"/>
      <c r="R16" s="78"/>
      <c r="S16" s="78">
        <v>146</v>
      </c>
      <c r="T16" s="85"/>
      <c r="U16" s="78"/>
      <c r="V16" s="78"/>
      <c r="W16" s="78"/>
      <c r="X16" s="78"/>
      <c r="Y16" s="78"/>
      <c r="Z16" s="78"/>
      <c r="AA16" s="78"/>
      <c r="AB16" s="77"/>
      <c r="AC16" s="78"/>
      <c r="AD16" s="78"/>
      <c r="AE16" s="78"/>
      <c r="AF16" s="78"/>
      <c r="AG16" s="78"/>
      <c r="AH16" s="76">
        <v>0</v>
      </c>
      <c r="AI16" s="78"/>
      <c r="AJ16" s="78"/>
      <c r="AK16" s="78"/>
      <c r="AL16" s="78"/>
      <c r="AM16" s="78"/>
      <c r="AN16" s="78"/>
      <c r="AO16" s="78"/>
      <c r="AP16" s="78"/>
      <c r="AQ16" s="78"/>
      <c r="AR16" s="76"/>
      <c r="AS16" s="78"/>
      <c r="AT16" s="78"/>
      <c r="AU16" s="78"/>
      <c r="AV16" s="78"/>
      <c r="AW16" s="78"/>
      <c r="AX16" s="78"/>
      <c r="AY16" s="85"/>
      <c r="AZ16" s="78"/>
      <c r="BA16" s="78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>
        <v>80</v>
      </c>
      <c r="BX16" s="80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>
        <v>0</v>
      </c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80"/>
      <c r="DA16" s="79">
        <v>0</v>
      </c>
      <c r="DB16" s="79"/>
      <c r="DC16" s="79">
        <v>0</v>
      </c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80"/>
      <c r="EB16" s="79"/>
      <c r="EC16" s="79"/>
      <c r="ED16" s="79"/>
      <c r="EE16" s="79"/>
      <c r="EF16" s="79">
        <v>0</v>
      </c>
      <c r="EG16" s="79"/>
      <c r="EH16" s="79">
        <v>0</v>
      </c>
      <c r="EI16" s="79"/>
      <c r="EJ16" s="79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>
        <v>0</v>
      </c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</row>
    <row r="17" spans="1:187" ht="13.5" thickBot="1" x14ac:dyDescent="0.25">
      <c r="A17" s="28" t="s">
        <v>28</v>
      </c>
      <c r="B17" s="29"/>
      <c r="C17" s="29">
        <f t="shared" si="6"/>
        <v>175515.99999999994</v>
      </c>
      <c r="D17" s="75">
        <v>0</v>
      </c>
      <c r="E17" s="82"/>
      <c r="F17" s="77">
        <v>365</v>
      </c>
      <c r="G17" s="76">
        <v>0</v>
      </c>
      <c r="H17" s="78">
        <v>0</v>
      </c>
      <c r="I17" s="76">
        <v>87</v>
      </c>
      <c r="J17" s="76">
        <v>0</v>
      </c>
      <c r="K17" s="76"/>
      <c r="L17" s="76">
        <v>250</v>
      </c>
      <c r="M17" s="76">
        <v>0</v>
      </c>
      <c r="N17" s="76"/>
      <c r="O17" s="76">
        <v>21638.6</v>
      </c>
      <c r="P17" s="76"/>
      <c r="Q17" s="76"/>
      <c r="R17" s="76"/>
      <c r="S17" s="76"/>
      <c r="T17" s="77">
        <v>180.5</v>
      </c>
      <c r="U17" s="76"/>
      <c r="V17" s="76">
        <f>9166.5+5380.1</f>
        <v>14546.6</v>
      </c>
      <c r="W17" s="76"/>
      <c r="X17" s="76">
        <v>29.3</v>
      </c>
      <c r="Y17" s="76">
        <v>17458.099999999999</v>
      </c>
      <c r="Z17" s="76">
        <v>94.8</v>
      </c>
      <c r="AA17" s="76"/>
      <c r="AB17" s="77"/>
      <c r="AC17" s="76">
        <f>58.6+28.2</f>
        <v>86.8</v>
      </c>
      <c r="AD17" s="76"/>
      <c r="AE17" s="76">
        <v>143</v>
      </c>
      <c r="AF17" s="76">
        <v>47.9</v>
      </c>
      <c r="AG17" s="76">
        <v>5707.8</v>
      </c>
      <c r="AH17" s="76">
        <v>0</v>
      </c>
      <c r="AI17" s="76"/>
      <c r="AJ17" s="76"/>
      <c r="AK17" s="76">
        <v>44</v>
      </c>
      <c r="AL17" s="76">
        <v>44.5</v>
      </c>
      <c r="AM17" s="76"/>
      <c r="AN17" s="76">
        <v>320.2</v>
      </c>
      <c r="AO17" s="76">
        <v>329</v>
      </c>
      <c r="AP17" s="76">
        <v>365.7</v>
      </c>
      <c r="AQ17" s="76">
        <v>80</v>
      </c>
      <c r="AR17" s="76">
        <v>2364.6999999999998</v>
      </c>
      <c r="AS17" s="76">
        <f>3843.6+1649</f>
        <v>5492.6</v>
      </c>
      <c r="AT17" s="76">
        <v>373.8</v>
      </c>
      <c r="AU17" s="76"/>
      <c r="AV17" s="76">
        <v>160.1</v>
      </c>
      <c r="AW17" s="76">
        <v>2265.4</v>
      </c>
      <c r="AX17" s="76">
        <f>8532.1+426.9</f>
        <v>8959</v>
      </c>
      <c r="AY17" s="77">
        <v>1323.8</v>
      </c>
      <c r="AZ17" s="76"/>
      <c r="BA17" s="78">
        <v>24</v>
      </c>
      <c r="BB17" s="79">
        <v>661.2</v>
      </c>
      <c r="BC17" s="79">
        <v>968.3</v>
      </c>
      <c r="BD17" s="79"/>
      <c r="BE17" s="79"/>
      <c r="BF17" s="79">
        <v>55</v>
      </c>
      <c r="BG17" s="79">
        <v>2174.5</v>
      </c>
      <c r="BH17" s="79"/>
      <c r="BI17" s="79">
        <v>82</v>
      </c>
      <c r="BJ17" s="79">
        <v>44</v>
      </c>
      <c r="BK17" s="79">
        <v>145.19999999999999</v>
      </c>
      <c r="BL17" s="79">
        <v>2273.9</v>
      </c>
      <c r="BM17" s="79">
        <v>672.9</v>
      </c>
      <c r="BN17" s="79"/>
      <c r="BO17" s="79">
        <f>103.4+44.5</f>
        <v>147.9</v>
      </c>
      <c r="BP17" s="79">
        <v>346.6</v>
      </c>
      <c r="BQ17" s="79">
        <v>136</v>
      </c>
      <c r="BR17" s="79"/>
      <c r="BS17" s="79">
        <v>684</v>
      </c>
      <c r="BT17" s="79">
        <v>45</v>
      </c>
      <c r="BU17" s="79"/>
      <c r="BV17" s="79">
        <v>111.1</v>
      </c>
      <c r="BW17" s="79"/>
      <c r="BX17" s="80"/>
      <c r="BY17" s="79"/>
      <c r="BZ17" s="79">
        <v>1234.3</v>
      </c>
      <c r="CA17" s="79">
        <f>235.4+22.4</f>
        <v>257.8</v>
      </c>
      <c r="CB17" s="79">
        <v>392.8</v>
      </c>
      <c r="CC17" s="79">
        <v>656.7</v>
      </c>
      <c r="CD17" s="79">
        <v>118.8</v>
      </c>
      <c r="CE17" s="79">
        <v>130.9</v>
      </c>
      <c r="CF17" s="79">
        <v>717</v>
      </c>
      <c r="CG17" s="79">
        <v>1124</v>
      </c>
      <c r="CH17" s="79">
        <f>206+1621</f>
        <v>1827</v>
      </c>
      <c r="CI17" s="79">
        <v>5353.7</v>
      </c>
      <c r="CJ17" s="79">
        <f>42.5+1149.2</f>
        <v>1191.7</v>
      </c>
      <c r="CK17" s="79">
        <v>0</v>
      </c>
      <c r="CL17" s="79">
        <v>1200</v>
      </c>
      <c r="CM17" s="79">
        <v>5602.9</v>
      </c>
      <c r="CN17" s="79">
        <v>35</v>
      </c>
      <c r="CO17" s="79">
        <v>877.5</v>
      </c>
      <c r="CP17" s="79">
        <v>21470.400000000001</v>
      </c>
      <c r="CQ17" s="79">
        <v>757.3</v>
      </c>
      <c r="CR17" s="79"/>
      <c r="CS17" s="79"/>
      <c r="CT17" s="79"/>
      <c r="CU17" s="79"/>
      <c r="CV17" s="79">
        <v>26.1</v>
      </c>
      <c r="CW17" s="79">
        <v>80</v>
      </c>
      <c r="CX17" s="79">
        <v>66.8</v>
      </c>
      <c r="CY17" s="79">
        <v>50.9</v>
      </c>
      <c r="CZ17" s="80">
        <f>32+38</f>
        <v>70</v>
      </c>
      <c r="DA17" s="79">
        <v>0</v>
      </c>
      <c r="DB17" s="79"/>
      <c r="DC17" s="79">
        <v>0</v>
      </c>
      <c r="DD17" s="79">
        <v>100</v>
      </c>
      <c r="DE17" s="79"/>
      <c r="DF17" s="79">
        <v>256.39999999999998</v>
      </c>
      <c r="DG17" s="79"/>
      <c r="DH17" s="79">
        <v>113.8</v>
      </c>
      <c r="DI17" s="79">
        <v>178.3</v>
      </c>
      <c r="DJ17" s="79">
        <v>563.20000000000005</v>
      </c>
      <c r="DK17" s="79">
        <v>50.5</v>
      </c>
      <c r="DL17" s="79">
        <v>525.6</v>
      </c>
      <c r="DM17" s="79">
        <v>903.3</v>
      </c>
      <c r="DN17" s="79"/>
      <c r="DO17" s="79"/>
      <c r="DP17" s="79">
        <v>3008</v>
      </c>
      <c r="DQ17" s="79"/>
      <c r="DR17" s="79">
        <v>2.7</v>
      </c>
      <c r="DS17" s="79">
        <v>656.4</v>
      </c>
      <c r="DT17" s="79">
        <v>200.5</v>
      </c>
      <c r="DU17" s="79">
        <f>152.9+421.5</f>
        <v>574.4</v>
      </c>
      <c r="DV17" s="79">
        <v>169.3</v>
      </c>
      <c r="DW17" s="79">
        <v>69.099999999999994</v>
      </c>
      <c r="DX17" s="79">
        <v>597.20000000000005</v>
      </c>
      <c r="DY17" s="79"/>
      <c r="DZ17" s="79">
        <v>114.5</v>
      </c>
      <c r="EA17" s="80">
        <v>850</v>
      </c>
      <c r="EB17" s="79">
        <v>123</v>
      </c>
      <c r="EC17" s="79">
        <v>123.8</v>
      </c>
      <c r="ED17" s="79"/>
      <c r="EE17" s="79"/>
      <c r="EF17" s="79">
        <v>0</v>
      </c>
      <c r="EG17" s="79">
        <v>647.20000000000005</v>
      </c>
      <c r="EH17" s="79">
        <v>0</v>
      </c>
      <c r="EI17" s="79">
        <v>82.5</v>
      </c>
      <c r="EJ17" s="79">
        <v>197.8</v>
      </c>
      <c r="EK17" s="81">
        <v>80</v>
      </c>
      <c r="EL17" s="81">
        <v>291.3</v>
      </c>
      <c r="EM17" s="81">
        <v>323.3</v>
      </c>
      <c r="EN17" s="81"/>
      <c r="EO17" s="81">
        <v>191.3</v>
      </c>
      <c r="EP17" s="81">
        <v>126</v>
      </c>
      <c r="EQ17" s="81">
        <v>732.3</v>
      </c>
      <c r="ER17" s="81">
        <v>176</v>
      </c>
      <c r="ES17" s="81">
        <v>358.5</v>
      </c>
      <c r="ET17" s="81">
        <v>378.2</v>
      </c>
      <c r="EU17" s="81">
        <v>414.7</v>
      </c>
      <c r="EV17" s="81">
        <v>522</v>
      </c>
      <c r="EW17" s="81">
        <v>126</v>
      </c>
      <c r="EX17" s="81">
        <v>94.2</v>
      </c>
      <c r="EY17" s="81">
        <v>307.2</v>
      </c>
      <c r="EZ17" s="81"/>
      <c r="FA17" s="81">
        <v>90</v>
      </c>
      <c r="FB17" s="81">
        <f>99.6+1926</f>
        <v>2025.6</v>
      </c>
      <c r="FC17" s="81"/>
      <c r="FD17" s="81">
        <v>111.3</v>
      </c>
      <c r="FE17" s="81">
        <v>476.1</v>
      </c>
      <c r="FF17" s="81"/>
      <c r="FG17" s="81">
        <v>47.9</v>
      </c>
      <c r="FH17" s="81">
        <v>788</v>
      </c>
      <c r="FI17" s="81">
        <v>0</v>
      </c>
      <c r="FJ17" s="81">
        <v>30.5</v>
      </c>
      <c r="FK17" s="81">
        <v>89</v>
      </c>
      <c r="FL17" s="81">
        <v>4302.5</v>
      </c>
      <c r="FM17" s="81"/>
      <c r="FN17" s="81">
        <v>4526.6000000000004</v>
      </c>
      <c r="FO17" s="81">
        <v>76.5</v>
      </c>
      <c r="FP17" s="81">
        <v>159</v>
      </c>
      <c r="FQ17" s="81">
        <f>107.3+245.2</f>
        <v>352.5</v>
      </c>
      <c r="FR17" s="81">
        <v>1929</v>
      </c>
      <c r="FS17" s="81">
        <v>2686.5</v>
      </c>
      <c r="FT17" s="81">
        <v>350.4</v>
      </c>
      <c r="FU17" s="81">
        <v>850.5</v>
      </c>
      <c r="FV17" s="81">
        <v>246.8</v>
      </c>
      <c r="FW17" s="81">
        <v>2451</v>
      </c>
      <c r="FX17" s="81">
        <v>750</v>
      </c>
      <c r="FY17" s="81">
        <v>980.7</v>
      </c>
      <c r="FZ17" s="81"/>
      <c r="GA17" s="81"/>
      <c r="GB17" s="81"/>
      <c r="GC17" s="81"/>
      <c r="GD17" s="81"/>
      <c r="GE17" s="81">
        <f>179+3216.7</f>
        <v>3395.7</v>
      </c>
    </row>
    <row r="18" spans="1:187" ht="13.5" thickBot="1" x14ac:dyDescent="0.25">
      <c r="A18" s="28" t="s">
        <v>29</v>
      </c>
      <c r="B18" s="30"/>
      <c r="C18" s="29">
        <f t="shared" si="6"/>
        <v>0</v>
      </c>
      <c r="D18" s="75">
        <v>0</v>
      </c>
      <c r="E18" s="82"/>
      <c r="F18" s="77"/>
      <c r="G18" s="76">
        <v>0</v>
      </c>
      <c r="H18" s="78">
        <v>0</v>
      </c>
      <c r="I18" s="76"/>
      <c r="J18" s="76">
        <v>0</v>
      </c>
      <c r="K18" s="76"/>
      <c r="L18" s="76"/>
      <c r="M18" s="76">
        <v>0</v>
      </c>
      <c r="N18" s="76"/>
      <c r="O18" s="76"/>
      <c r="P18" s="76"/>
      <c r="Q18" s="76"/>
      <c r="R18" s="76"/>
      <c r="S18" s="76"/>
      <c r="T18" s="77"/>
      <c r="U18" s="76"/>
      <c r="V18" s="76"/>
      <c r="W18" s="76"/>
      <c r="X18" s="76"/>
      <c r="Y18" s="76"/>
      <c r="Z18" s="76"/>
      <c r="AA18" s="76"/>
      <c r="AB18" s="77"/>
      <c r="AC18" s="76"/>
      <c r="AD18" s="76"/>
      <c r="AE18" s="76"/>
      <c r="AF18" s="76"/>
      <c r="AG18" s="76"/>
      <c r="AH18" s="76">
        <v>0</v>
      </c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  <c r="AZ18" s="76"/>
      <c r="BA18" s="78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80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>
        <v>0</v>
      </c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80"/>
      <c r="DA18" s="79">
        <v>0</v>
      </c>
      <c r="DB18" s="79"/>
      <c r="DC18" s="79">
        <v>0</v>
      </c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80"/>
      <c r="EB18" s="79"/>
      <c r="EC18" s="79"/>
      <c r="ED18" s="79"/>
      <c r="EE18" s="79"/>
      <c r="EF18" s="79">
        <v>0</v>
      </c>
      <c r="EG18" s="79"/>
      <c r="EH18" s="79">
        <v>0</v>
      </c>
      <c r="EI18" s="79"/>
      <c r="EJ18" s="79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>
        <v>0</v>
      </c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</row>
    <row r="19" spans="1:187" ht="13.5" thickBot="1" x14ac:dyDescent="0.25">
      <c r="A19" s="28" t="s">
        <v>29</v>
      </c>
      <c r="B19" s="29"/>
      <c r="C19" s="29">
        <f t="shared" si="6"/>
        <v>0</v>
      </c>
      <c r="D19" s="75">
        <v>0</v>
      </c>
      <c r="E19" s="82"/>
      <c r="F19" s="77"/>
      <c r="G19" s="76">
        <v>0</v>
      </c>
      <c r="H19" s="78">
        <v>0</v>
      </c>
      <c r="I19" s="76"/>
      <c r="J19" s="76">
        <v>0</v>
      </c>
      <c r="K19" s="76"/>
      <c r="L19" s="76"/>
      <c r="M19" s="76">
        <v>0</v>
      </c>
      <c r="N19" s="76"/>
      <c r="O19" s="76"/>
      <c r="P19" s="76"/>
      <c r="Q19" s="76"/>
      <c r="R19" s="76"/>
      <c r="S19" s="76"/>
      <c r="T19" s="77"/>
      <c r="U19" s="76"/>
      <c r="V19" s="76"/>
      <c r="W19" s="76"/>
      <c r="X19" s="76"/>
      <c r="Y19" s="76"/>
      <c r="Z19" s="76"/>
      <c r="AA19" s="76"/>
      <c r="AB19" s="77"/>
      <c r="AC19" s="76"/>
      <c r="AD19" s="76"/>
      <c r="AE19" s="76"/>
      <c r="AF19" s="76"/>
      <c r="AG19" s="76"/>
      <c r="AH19" s="76">
        <v>0</v>
      </c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7"/>
      <c r="AZ19" s="76"/>
      <c r="BA19" s="76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80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>
        <v>0</v>
      </c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80"/>
      <c r="DA19" s="79">
        <v>0</v>
      </c>
      <c r="DB19" s="79"/>
      <c r="DC19" s="79">
        <v>0</v>
      </c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80"/>
      <c r="EB19" s="79"/>
      <c r="EC19" s="79"/>
      <c r="ED19" s="79"/>
      <c r="EE19" s="79"/>
      <c r="EF19" s="79">
        <v>0</v>
      </c>
      <c r="EG19" s="79"/>
      <c r="EH19" s="79">
        <v>0</v>
      </c>
      <c r="EI19" s="79"/>
      <c r="EJ19" s="79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>
        <v>0</v>
      </c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</row>
    <row r="20" spans="1:187" s="5" customFormat="1" ht="15.75" thickBot="1" x14ac:dyDescent="0.25">
      <c r="A20" s="25" t="s">
        <v>30</v>
      </c>
      <c r="B20" s="26" t="s">
        <v>9</v>
      </c>
      <c r="C20" s="27">
        <f>C21+C22+C24+C25+C26+C27+C28+C29+C30</f>
        <v>111485736.07000007</v>
      </c>
      <c r="D20" s="72">
        <f>D21+D22+D23+D24+D25+D26+D27+D28+D29+D30</f>
        <v>439</v>
      </c>
      <c r="E20" s="73">
        <f t="shared" ref="E20:AJ20" si="7">E21+E22+E24+E25+E26+E27+E28+E29+E30</f>
        <v>3875.5</v>
      </c>
      <c r="F20" s="74">
        <f t="shared" si="7"/>
        <v>97113.9</v>
      </c>
      <c r="G20" s="73">
        <f t="shared" si="7"/>
        <v>0</v>
      </c>
      <c r="H20" s="73">
        <f t="shared" si="7"/>
        <v>84158</v>
      </c>
      <c r="I20" s="73">
        <f t="shared" si="7"/>
        <v>0</v>
      </c>
      <c r="J20" s="73">
        <f t="shared" si="7"/>
        <v>0</v>
      </c>
      <c r="K20" s="73">
        <f t="shared" si="7"/>
        <v>265.10000000000002</v>
      </c>
      <c r="L20" s="73">
        <f t="shared" si="7"/>
        <v>3136.9</v>
      </c>
      <c r="M20" s="73">
        <f t="shared" si="7"/>
        <v>444</v>
      </c>
      <c r="N20" s="73">
        <f t="shared" si="7"/>
        <v>591.6</v>
      </c>
      <c r="O20" s="73">
        <f t="shared" si="7"/>
        <v>62642095.5</v>
      </c>
      <c r="P20" s="73">
        <f t="shared" si="7"/>
        <v>0</v>
      </c>
      <c r="Q20" s="73">
        <f t="shared" si="7"/>
        <v>729.6</v>
      </c>
      <c r="R20" s="73">
        <f t="shared" si="7"/>
        <v>1226.3</v>
      </c>
      <c r="S20" s="73">
        <f t="shared" si="7"/>
        <v>19598.600000000002</v>
      </c>
      <c r="T20" s="74">
        <f t="shared" si="7"/>
        <v>556900.6</v>
      </c>
      <c r="U20" s="73">
        <f t="shared" si="7"/>
        <v>46.6</v>
      </c>
      <c r="V20" s="73">
        <f t="shared" si="7"/>
        <v>4336698.8</v>
      </c>
      <c r="W20" s="73">
        <f t="shared" si="7"/>
        <v>19761.599999999999</v>
      </c>
      <c r="X20" s="73">
        <f t="shared" si="7"/>
        <v>9109.5</v>
      </c>
      <c r="Y20" s="73">
        <f t="shared" si="7"/>
        <v>11886217.299999999</v>
      </c>
      <c r="Z20" s="73">
        <f t="shared" si="7"/>
        <v>14419.2</v>
      </c>
      <c r="AA20" s="73">
        <f t="shared" si="7"/>
        <v>10210</v>
      </c>
      <c r="AB20" s="74">
        <f t="shared" si="7"/>
        <v>316691.60000000003</v>
      </c>
      <c r="AC20" s="73">
        <f t="shared" si="7"/>
        <v>971</v>
      </c>
      <c r="AD20" s="73">
        <f t="shared" si="7"/>
        <v>4034.2</v>
      </c>
      <c r="AE20" s="73">
        <f t="shared" si="7"/>
        <v>11716.1</v>
      </c>
      <c r="AF20" s="73">
        <f t="shared" si="7"/>
        <v>600</v>
      </c>
      <c r="AG20" s="73">
        <f t="shared" si="7"/>
        <v>896063.1</v>
      </c>
      <c r="AH20" s="73">
        <f t="shared" si="7"/>
        <v>732.2</v>
      </c>
      <c r="AI20" s="73">
        <f t="shared" si="7"/>
        <v>4422.2</v>
      </c>
      <c r="AJ20" s="73">
        <f t="shared" si="7"/>
        <v>183.4</v>
      </c>
      <c r="AK20" s="73">
        <f t="shared" ref="AK20:BP20" si="8">AK21+AK22+AK24+AK25+AK26+AK27+AK28+AK29+AK30</f>
        <v>6748.4</v>
      </c>
      <c r="AL20" s="73">
        <f t="shared" si="8"/>
        <v>4690.7000000000007</v>
      </c>
      <c r="AM20" s="73">
        <f t="shared" si="8"/>
        <v>7465.4000000000005</v>
      </c>
      <c r="AN20" s="73">
        <f t="shared" si="8"/>
        <v>4986.7</v>
      </c>
      <c r="AO20" s="73">
        <f t="shared" si="8"/>
        <v>14524.3</v>
      </c>
      <c r="AP20" s="73">
        <f t="shared" si="8"/>
        <v>4284.8</v>
      </c>
      <c r="AQ20" s="73">
        <f t="shared" si="8"/>
        <v>9742.3000000000011</v>
      </c>
      <c r="AR20" s="73">
        <f t="shared" si="8"/>
        <v>373996</v>
      </c>
      <c r="AS20" s="73">
        <f t="shared" si="8"/>
        <v>8028721.2000000002</v>
      </c>
      <c r="AT20" s="73">
        <f t="shared" si="8"/>
        <v>33757.800000000003</v>
      </c>
      <c r="AU20" s="73">
        <f t="shared" si="8"/>
        <v>22134.3</v>
      </c>
      <c r="AV20" s="73">
        <f t="shared" si="8"/>
        <v>40475.4</v>
      </c>
      <c r="AW20" s="73">
        <f t="shared" si="8"/>
        <v>20079.599999999999</v>
      </c>
      <c r="AX20" s="73">
        <f t="shared" si="8"/>
        <v>768964.6</v>
      </c>
      <c r="AY20" s="74">
        <f t="shared" si="8"/>
        <v>929167.2</v>
      </c>
      <c r="AZ20" s="73">
        <f t="shared" si="8"/>
        <v>1332.3</v>
      </c>
      <c r="BA20" s="73">
        <f t="shared" si="8"/>
        <v>5604.9</v>
      </c>
      <c r="BB20" s="73">
        <f t="shared" si="8"/>
        <v>9878.5</v>
      </c>
      <c r="BC20" s="73">
        <f t="shared" si="8"/>
        <v>52098.7</v>
      </c>
      <c r="BD20" s="73">
        <f t="shared" si="8"/>
        <v>167.5</v>
      </c>
      <c r="BE20" s="73">
        <f t="shared" si="8"/>
        <v>918.3</v>
      </c>
      <c r="BF20" s="73">
        <f t="shared" si="8"/>
        <v>214</v>
      </c>
      <c r="BG20" s="73">
        <f t="shared" si="8"/>
        <v>203881.5</v>
      </c>
      <c r="BH20" s="73">
        <f t="shared" si="8"/>
        <v>23872.5</v>
      </c>
      <c r="BI20" s="73">
        <f t="shared" si="8"/>
        <v>8951.7999999999993</v>
      </c>
      <c r="BJ20" s="73">
        <f t="shared" si="8"/>
        <v>14623</v>
      </c>
      <c r="BK20" s="73">
        <f t="shared" si="8"/>
        <v>14235.8</v>
      </c>
      <c r="BL20" s="73">
        <f t="shared" si="8"/>
        <v>597825.69999999995</v>
      </c>
      <c r="BM20" s="73">
        <f t="shared" si="8"/>
        <v>9426.6</v>
      </c>
      <c r="BN20" s="73">
        <f t="shared" si="8"/>
        <v>4705.3</v>
      </c>
      <c r="BO20" s="73">
        <f t="shared" si="8"/>
        <v>17629</v>
      </c>
      <c r="BP20" s="73">
        <f t="shared" si="8"/>
        <v>15956.6</v>
      </c>
      <c r="BQ20" s="73">
        <f t="shared" ref="BQ20:CV20" si="9">BQ21+BQ22+BQ24+BQ25+BQ26+BQ27+BQ28+BQ29+BQ30</f>
        <v>36841.4</v>
      </c>
      <c r="BR20" s="73">
        <f t="shared" si="9"/>
        <v>0</v>
      </c>
      <c r="BS20" s="73">
        <f t="shared" si="9"/>
        <v>21698.799999999999</v>
      </c>
      <c r="BT20" s="73">
        <f t="shared" si="9"/>
        <v>610.5</v>
      </c>
      <c r="BU20" s="73">
        <f t="shared" si="9"/>
        <v>6517.3</v>
      </c>
      <c r="BV20" s="73">
        <f t="shared" si="9"/>
        <v>47725.899999999994</v>
      </c>
      <c r="BW20" s="73">
        <f t="shared" si="9"/>
        <v>368.4</v>
      </c>
      <c r="BX20" s="74">
        <f t="shared" si="9"/>
        <v>101534.29999999999</v>
      </c>
      <c r="BY20" s="73">
        <f t="shared" si="9"/>
        <v>3749.8</v>
      </c>
      <c r="BZ20" s="73">
        <f t="shared" si="9"/>
        <v>184.6</v>
      </c>
      <c r="CA20" s="73">
        <f t="shared" si="9"/>
        <v>23615.1</v>
      </c>
      <c r="CB20" s="73">
        <f t="shared" si="9"/>
        <v>3983.6</v>
      </c>
      <c r="CC20" s="73">
        <f t="shared" si="9"/>
        <v>7345.7</v>
      </c>
      <c r="CD20" s="73">
        <f t="shared" si="9"/>
        <v>0</v>
      </c>
      <c r="CE20" s="73">
        <f t="shared" si="9"/>
        <v>7702.7999999999993</v>
      </c>
      <c r="CF20" s="73">
        <f t="shared" si="9"/>
        <v>869.9</v>
      </c>
      <c r="CG20" s="73">
        <f t="shared" si="9"/>
        <v>19011.8</v>
      </c>
      <c r="CH20" s="73">
        <f t="shared" si="9"/>
        <v>141719.20000000001</v>
      </c>
      <c r="CI20" s="73">
        <f t="shared" si="9"/>
        <v>196333.5</v>
      </c>
      <c r="CJ20" s="73">
        <f t="shared" si="9"/>
        <v>448960.69999999995</v>
      </c>
      <c r="CK20" s="73">
        <f t="shared" si="9"/>
        <v>38374.800000000003</v>
      </c>
      <c r="CL20" s="73">
        <f t="shared" si="9"/>
        <v>92219.5</v>
      </c>
      <c r="CM20" s="73">
        <f t="shared" si="9"/>
        <v>536928.20000000007</v>
      </c>
      <c r="CN20" s="73">
        <f t="shared" si="9"/>
        <v>6889.9</v>
      </c>
      <c r="CO20" s="73">
        <f t="shared" si="9"/>
        <v>41212.6</v>
      </c>
      <c r="CP20" s="73">
        <f t="shared" si="9"/>
        <v>255145.8</v>
      </c>
      <c r="CQ20" s="73">
        <f t="shared" si="9"/>
        <v>25750.799999999999</v>
      </c>
      <c r="CR20" s="73">
        <f t="shared" si="9"/>
        <v>1775.4</v>
      </c>
      <c r="CS20" s="73">
        <f t="shared" si="9"/>
        <v>631.70000000000005</v>
      </c>
      <c r="CT20" s="73">
        <f t="shared" si="9"/>
        <v>509.9</v>
      </c>
      <c r="CU20" s="73">
        <f t="shared" si="9"/>
        <v>6</v>
      </c>
      <c r="CV20" s="73">
        <f t="shared" si="9"/>
        <v>1347.3</v>
      </c>
      <c r="CW20" s="73">
        <f t="shared" ref="CW20:EB20" si="10">CW21+CW22+CW24+CW25+CW26+CW27+CW28+CW29+CW30</f>
        <v>3408.9</v>
      </c>
      <c r="CX20" s="73">
        <f t="shared" si="10"/>
        <v>0</v>
      </c>
      <c r="CY20" s="73">
        <f t="shared" si="10"/>
        <v>497.1</v>
      </c>
      <c r="CZ20" s="74">
        <f t="shared" si="10"/>
        <v>105881.9</v>
      </c>
      <c r="DA20" s="73">
        <f t="shared" si="10"/>
        <v>0</v>
      </c>
      <c r="DB20" s="73">
        <f t="shared" si="10"/>
        <v>774.1</v>
      </c>
      <c r="DC20" s="73">
        <f t="shared" si="10"/>
        <v>2477.8000000000002</v>
      </c>
      <c r="DD20" s="73">
        <f t="shared" si="10"/>
        <v>385.1</v>
      </c>
      <c r="DE20" s="73">
        <f t="shared" si="10"/>
        <v>0</v>
      </c>
      <c r="DF20" s="73">
        <f t="shared" si="10"/>
        <v>59110.2</v>
      </c>
      <c r="DG20" s="73">
        <f t="shared" si="10"/>
        <v>231.9</v>
      </c>
      <c r="DH20" s="73">
        <f t="shared" si="10"/>
        <v>179.7</v>
      </c>
      <c r="DI20" s="73">
        <f t="shared" si="10"/>
        <v>35293.700000000004</v>
      </c>
      <c r="DJ20" s="73">
        <f t="shared" si="10"/>
        <v>10630.3</v>
      </c>
      <c r="DK20" s="73">
        <f t="shared" si="10"/>
        <v>221.10000000000002</v>
      </c>
      <c r="DL20" s="73">
        <f t="shared" si="10"/>
        <v>21882.1</v>
      </c>
      <c r="DM20" s="73">
        <f t="shared" si="10"/>
        <v>62591.880000000005</v>
      </c>
      <c r="DN20" s="73">
        <f t="shared" si="10"/>
        <v>4181.7999999999993</v>
      </c>
      <c r="DO20" s="73">
        <f t="shared" si="10"/>
        <v>4176</v>
      </c>
      <c r="DP20" s="73">
        <f t="shared" si="10"/>
        <v>6445.6</v>
      </c>
      <c r="DQ20" s="73">
        <f t="shared" si="10"/>
        <v>17503</v>
      </c>
      <c r="DR20" s="73">
        <f t="shared" si="10"/>
        <v>195578.2</v>
      </c>
      <c r="DS20" s="73">
        <f t="shared" si="10"/>
        <v>3541.8</v>
      </c>
      <c r="DT20" s="73">
        <f t="shared" si="10"/>
        <v>932.9</v>
      </c>
      <c r="DU20" s="73">
        <f t="shared" si="10"/>
        <v>137909.29999999999</v>
      </c>
      <c r="DV20" s="73">
        <f t="shared" si="10"/>
        <v>12477.8</v>
      </c>
      <c r="DW20" s="73">
        <f t="shared" si="10"/>
        <v>11013.5</v>
      </c>
      <c r="DX20" s="73">
        <f t="shared" si="10"/>
        <v>89895.299999999988</v>
      </c>
      <c r="DY20" s="73">
        <f t="shared" si="10"/>
        <v>1991.5</v>
      </c>
      <c r="DZ20" s="73">
        <f t="shared" si="10"/>
        <v>43193.3</v>
      </c>
      <c r="EA20" s="74">
        <f t="shared" si="10"/>
        <v>78063.199999999997</v>
      </c>
      <c r="EB20" s="73">
        <f t="shared" si="10"/>
        <v>25407.599999999999</v>
      </c>
      <c r="EC20" s="73">
        <f t="shared" ref="EC20:FH20" si="11">EC21+EC22+EC24+EC25+EC26+EC27+EC28+EC29+EC30</f>
        <v>72064.800000000003</v>
      </c>
      <c r="ED20" s="73">
        <f t="shared" si="11"/>
        <v>890.7</v>
      </c>
      <c r="EE20" s="73">
        <f t="shared" si="11"/>
        <v>145.6</v>
      </c>
      <c r="EF20" s="73">
        <f t="shared" si="11"/>
        <v>488.1</v>
      </c>
      <c r="EG20" s="73">
        <f t="shared" si="11"/>
        <v>473.5</v>
      </c>
      <c r="EH20" s="73">
        <f t="shared" si="11"/>
        <v>0</v>
      </c>
      <c r="EI20" s="73">
        <f t="shared" si="11"/>
        <v>946.6</v>
      </c>
      <c r="EJ20" s="73">
        <f t="shared" si="11"/>
        <v>66633</v>
      </c>
      <c r="EK20" s="73">
        <f t="shared" si="11"/>
        <v>3846.9</v>
      </c>
      <c r="EL20" s="73">
        <f t="shared" si="11"/>
        <v>36029.699999999997</v>
      </c>
      <c r="EM20" s="73">
        <f t="shared" si="11"/>
        <v>41990.9</v>
      </c>
      <c r="EN20" s="73">
        <f t="shared" si="11"/>
        <v>1742.7999999999997</v>
      </c>
      <c r="EO20" s="73">
        <f t="shared" si="11"/>
        <v>5234081.9000000004</v>
      </c>
      <c r="EP20" s="73">
        <f t="shared" si="11"/>
        <v>75.7</v>
      </c>
      <c r="EQ20" s="73">
        <f t="shared" si="11"/>
        <v>31258.6</v>
      </c>
      <c r="ER20" s="73">
        <f t="shared" si="11"/>
        <v>9124</v>
      </c>
      <c r="ES20" s="73">
        <f t="shared" si="11"/>
        <v>14046.500000000002</v>
      </c>
      <c r="ET20" s="73">
        <f t="shared" si="11"/>
        <v>11099.4</v>
      </c>
      <c r="EU20" s="73">
        <f t="shared" si="11"/>
        <v>922.4</v>
      </c>
      <c r="EV20" s="73">
        <f t="shared" si="11"/>
        <v>40724.400000000001</v>
      </c>
      <c r="EW20" s="73">
        <f t="shared" si="11"/>
        <v>25131.599999999999</v>
      </c>
      <c r="EX20" s="73">
        <f t="shared" si="11"/>
        <v>422787.2</v>
      </c>
      <c r="EY20" s="73">
        <f t="shared" si="11"/>
        <v>26522.79</v>
      </c>
      <c r="EZ20" s="73">
        <f t="shared" si="11"/>
        <v>475002.6</v>
      </c>
      <c r="FA20" s="73">
        <f t="shared" si="11"/>
        <v>9395.2000000000007</v>
      </c>
      <c r="FB20" s="73">
        <f t="shared" si="11"/>
        <v>1083843.8999999999</v>
      </c>
      <c r="FC20" s="73">
        <f t="shared" si="11"/>
        <v>20121.7</v>
      </c>
      <c r="FD20" s="73">
        <f t="shared" si="11"/>
        <v>1293014.8</v>
      </c>
      <c r="FE20" s="73">
        <f t="shared" si="11"/>
        <v>2036.2</v>
      </c>
      <c r="FF20" s="73">
        <f t="shared" si="11"/>
        <v>0</v>
      </c>
      <c r="FG20" s="73">
        <f t="shared" si="11"/>
        <v>3259</v>
      </c>
      <c r="FH20" s="73">
        <f t="shared" si="11"/>
        <v>56261</v>
      </c>
      <c r="FI20" s="73">
        <f t="shared" ref="FI20:GE20" si="12">FI21+FI22+FI24+FI25+FI26+FI27+FI28+FI29+FI30</f>
        <v>18787.8</v>
      </c>
      <c r="FJ20" s="73">
        <f t="shared" si="12"/>
        <v>75016.2</v>
      </c>
      <c r="FK20" s="73">
        <f t="shared" si="12"/>
        <v>630</v>
      </c>
      <c r="FL20" s="73">
        <f t="shared" si="12"/>
        <v>53625.1</v>
      </c>
      <c r="FM20" s="73">
        <f t="shared" si="12"/>
        <v>12726.5</v>
      </c>
      <c r="FN20" s="73">
        <f t="shared" si="12"/>
        <v>51244.1</v>
      </c>
      <c r="FO20" s="73">
        <f t="shared" si="12"/>
        <v>1723.5</v>
      </c>
      <c r="FP20" s="73">
        <f t="shared" si="12"/>
        <v>16082.3</v>
      </c>
      <c r="FQ20" s="73">
        <f t="shared" si="12"/>
        <v>4308.5</v>
      </c>
      <c r="FR20" s="73">
        <f t="shared" si="12"/>
        <v>67790.600000000006</v>
      </c>
      <c r="FS20" s="73">
        <f t="shared" si="12"/>
        <v>3993615.3</v>
      </c>
      <c r="FT20" s="73">
        <f t="shared" si="12"/>
        <v>1238622.3999999999</v>
      </c>
      <c r="FU20" s="73">
        <f t="shared" si="12"/>
        <v>773053.9</v>
      </c>
      <c r="FV20" s="73">
        <f t="shared" si="12"/>
        <v>0</v>
      </c>
      <c r="FW20" s="73">
        <f t="shared" si="12"/>
        <v>46165.3</v>
      </c>
      <c r="FX20" s="73">
        <f t="shared" si="12"/>
        <v>57398.400000000001</v>
      </c>
      <c r="FY20" s="73">
        <f t="shared" si="12"/>
        <v>259884.79999999999</v>
      </c>
      <c r="FZ20" s="73">
        <f t="shared" si="12"/>
        <v>17872.099999999999</v>
      </c>
      <c r="GA20" s="73">
        <f t="shared" si="12"/>
        <v>576.1</v>
      </c>
      <c r="GB20" s="73">
        <f t="shared" si="12"/>
        <v>531018.4</v>
      </c>
      <c r="GC20" s="73">
        <f t="shared" si="12"/>
        <v>100429.3</v>
      </c>
      <c r="GD20" s="73">
        <f t="shared" si="12"/>
        <v>0</v>
      </c>
      <c r="GE20" s="73">
        <f t="shared" si="12"/>
        <v>2250.1</v>
      </c>
    </row>
    <row r="21" spans="1:187" ht="13.5" thickBot="1" x14ac:dyDescent="0.25">
      <c r="A21" s="31" t="s">
        <v>31</v>
      </c>
      <c r="B21" s="30"/>
      <c r="C21" s="29">
        <f t="shared" ref="C21:C30" si="13">SUM(D21:GE21)</f>
        <v>95007466.89000006</v>
      </c>
      <c r="D21" s="75">
        <v>0</v>
      </c>
      <c r="E21" s="76">
        <v>1310.8</v>
      </c>
      <c r="F21" s="77">
        <v>82758.899999999994</v>
      </c>
      <c r="G21" s="76">
        <v>0</v>
      </c>
      <c r="H21" s="76"/>
      <c r="I21" s="76"/>
      <c r="J21" s="76"/>
      <c r="K21" s="76"/>
      <c r="L21" s="76">
        <f>353.4+1683.5</f>
        <v>2036.9</v>
      </c>
      <c r="M21" s="76">
        <v>0</v>
      </c>
      <c r="N21" s="76"/>
      <c r="O21" s="76">
        <v>61009083.200000003</v>
      </c>
      <c r="P21" s="76"/>
      <c r="Q21" s="76"/>
      <c r="R21" s="76"/>
      <c r="S21" s="76">
        <v>2791.9</v>
      </c>
      <c r="T21" s="77">
        <v>3118.2</v>
      </c>
      <c r="U21" s="76"/>
      <c r="V21" s="76"/>
      <c r="W21" s="76">
        <v>4826.7</v>
      </c>
      <c r="X21" s="76"/>
      <c r="Y21" s="76">
        <v>10313540.699999999</v>
      </c>
      <c r="Z21" s="76">
        <v>5141</v>
      </c>
      <c r="AA21" s="76">
        <f>1656+4083.5</f>
        <v>5739.5</v>
      </c>
      <c r="AB21" s="77">
        <v>283589.40000000002</v>
      </c>
      <c r="AC21" s="76">
        <v>473.7</v>
      </c>
      <c r="AD21" s="76">
        <v>935.8</v>
      </c>
      <c r="AE21" s="76">
        <v>7254.6</v>
      </c>
      <c r="AF21" s="76"/>
      <c r="AG21" s="76">
        <v>883568.1</v>
      </c>
      <c r="AH21" s="76"/>
      <c r="AI21" s="76"/>
      <c r="AJ21" s="76"/>
      <c r="AK21" s="76">
        <v>3132.2</v>
      </c>
      <c r="AL21" s="76">
        <v>312.8</v>
      </c>
      <c r="AM21" s="76">
        <f>4607.1+1220.7</f>
        <v>5827.8</v>
      </c>
      <c r="AN21" s="76">
        <v>3500</v>
      </c>
      <c r="AO21" s="76">
        <v>10249</v>
      </c>
      <c r="AP21" s="76">
        <v>3259.6</v>
      </c>
      <c r="AQ21" s="76">
        <v>4064.9</v>
      </c>
      <c r="AR21" s="76">
        <v>338810.3</v>
      </c>
      <c r="AS21" s="76">
        <v>7351191.7999999998</v>
      </c>
      <c r="AT21" s="76">
        <v>27006.799999999999</v>
      </c>
      <c r="AU21" s="76"/>
      <c r="AV21" s="76">
        <f>3773+1131.9</f>
        <v>4904.8999999999996</v>
      </c>
      <c r="AW21" s="76">
        <v>6000</v>
      </c>
      <c r="AX21" s="76">
        <v>200205.4</v>
      </c>
      <c r="AY21" s="77"/>
      <c r="AZ21" s="76"/>
      <c r="BA21" s="76">
        <v>4209.8999999999996</v>
      </c>
      <c r="BB21" s="76">
        <v>8002.3</v>
      </c>
      <c r="BC21" s="76">
        <v>37263.699999999997</v>
      </c>
      <c r="BD21" s="76"/>
      <c r="BE21" s="76">
        <v>349</v>
      </c>
      <c r="BF21" s="76"/>
      <c r="BG21" s="76">
        <v>137847.20000000001</v>
      </c>
      <c r="BH21" s="76">
        <v>4705.3</v>
      </c>
      <c r="BI21" s="76">
        <f>1406.8+3282.5</f>
        <v>4689.3</v>
      </c>
      <c r="BJ21" s="76">
        <f>708.1+303.5</f>
        <v>1011.6</v>
      </c>
      <c r="BK21" s="76">
        <v>2670.5</v>
      </c>
      <c r="BL21" s="76">
        <v>522597.8</v>
      </c>
      <c r="BM21" s="76"/>
      <c r="BN21" s="76">
        <v>4041.2</v>
      </c>
      <c r="BO21" s="76"/>
      <c r="BP21" s="76">
        <v>2256.1</v>
      </c>
      <c r="BQ21" s="76">
        <v>28611.9</v>
      </c>
      <c r="BR21" s="76"/>
      <c r="BS21" s="76">
        <v>20930.7</v>
      </c>
      <c r="BT21" s="76"/>
      <c r="BU21" s="76"/>
      <c r="BV21" s="76">
        <v>41943.7</v>
      </c>
      <c r="BW21" s="76">
        <v>80</v>
      </c>
      <c r="BX21" s="77">
        <v>88848.4</v>
      </c>
      <c r="BY21" s="76"/>
      <c r="BZ21" s="76"/>
      <c r="CA21" s="76">
        <v>4351.1000000000004</v>
      </c>
      <c r="CB21" s="76"/>
      <c r="CC21" s="76">
        <v>5757.7</v>
      </c>
      <c r="CD21" s="76"/>
      <c r="CE21" s="76">
        <v>5211.8999999999996</v>
      </c>
      <c r="CF21" s="76"/>
      <c r="CG21" s="76">
        <f>563.8+241.6</f>
        <v>805.4</v>
      </c>
      <c r="CH21" s="76">
        <v>122768.5</v>
      </c>
      <c r="CI21" s="76">
        <v>36995</v>
      </c>
      <c r="CJ21" s="76">
        <v>219815.9</v>
      </c>
      <c r="CK21" s="79">
        <v>0</v>
      </c>
      <c r="CL21" s="76">
        <f>6243.7+78312</f>
        <v>84555.7</v>
      </c>
      <c r="CM21" s="76">
        <v>357159.7</v>
      </c>
      <c r="CN21" s="76">
        <v>4068</v>
      </c>
      <c r="CO21" s="76">
        <v>26126.1</v>
      </c>
      <c r="CP21" s="76">
        <v>180717.8</v>
      </c>
      <c r="CQ21" s="76">
        <v>750</v>
      </c>
      <c r="CR21" s="76">
        <v>903.8</v>
      </c>
      <c r="CS21" s="76">
        <v>485.1</v>
      </c>
      <c r="CT21" s="76"/>
      <c r="CU21" s="76"/>
      <c r="CV21" s="76"/>
      <c r="CW21" s="76">
        <v>413.2</v>
      </c>
      <c r="CX21" s="76"/>
      <c r="CY21" s="76">
        <v>467.5</v>
      </c>
      <c r="CZ21" s="77">
        <v>98903.4</v>
      </c>
      <c r="DA21" s="79">
        <v>0</v>
      </c>
      <c r="DB21" s="76"/>
      <c r="DC21" s="79">
        <v>0</v>
      </c>
      <c r="DD21" s="76">
        <v>375.1</v>
      </c>
      <c r="DE21" s="76"/>
      <c r="DF21" s="76">
        <f>33080.2+14177.2</f>
        <v>47257.399999999994</v>
      </c>
      <c r="DG21" s="76">
        <v>86.4</v>
      </c>
      <c r="DH21" s="76"/>
      <c r="DI21" s="76">
        <v>34437.4</v>
      </c>
      <c r="DJ21" s="76">
        <v>8388.2999999999993</v>
      </c>
      <c r="DK21" s="76">
        <v>120.4</v>
      </c>
      <c r="DL21" s="76">
        <v>13849.2</v>
      </c>
      <c r="DM21" s="76">
        <v>41450.800000000003</v>
      </c>
      <c r="DN21" s="76">
        <f>1713.3+734.3</f>
        <v>2447.6</v>
      </c>
      <c r="DO21" s="76"/>
      <c r="DP21" s="76">
        <v>2046.8</v>
      </c>
      <c r="DQ21" s="76">
        <v>1002.9</v>
      </c>
      <c r="DR21" s="76">
        <v>170909.5</v>
      </c>
      <c r="DS21" s="76">
        <v>3054.1</v>
      </c>
      <c r="DT21" s="76"/>
      <c r="DU21" s="76"/>
      <c r="DV21" s="76">
        <v>5709.1</v>
      </c>
      <c r="DW21" s="76">
        <v>1519.3</v>
      </c>
      <c r="DX21" s="76">
        <f>22444.5+52370.4</f>
        <v>74814.899999999994</v>
      </c>
      <c r="DY21" s="76">
        <v>991.5</v>
      </c>
      <c r="DZ21" s="76">
        <v>28584.2</v>
      </c>
      <c r="EA21" s="77">
        <v>53889.9</v>
      </c>
      <c r="EB21" s="76">
        <v>19003</v>
      </c>
      <c r="EC21" s="76">
        <v>65564.100000000006</v>
      </c>
      <c r="ED21" s="76"/>
      <c r="EE21" s="76"/>
      <c r="EF21" s="79">
        <v>0</v>
      </c>
      <c r="EG21" s="76"/>
      <c r="EH21" s="79">
        <v>0</v>
      </c>
      <c r="EI21" s="76">
        <v>812.5</v>
      </c>
      <c r="EJ21" s="76">
        <v>36053.199999999997</v>
      </c>
      <c r="EK21" s="81">
        <v>770.9</v>
      </c>
      <c r="EL21" s="81">
        <f>2200.4+5134.2</f>
        <v>7334.6</v>
      </c>
      <c r="EM21" s="81">
        <v>31325.7</v>
      </c>
      <c r="EN21" s="81">
        <v>306.8</v>
      </c>
      <c r="EO21" s="81">
        <v>4030446.3</v>
      </c>
      <c r="EP21" s="81"/>
      <c r="EQ21" s="81">
        <v>18212.7</v>
      </c>
      <c r="ER21" s="81">
        <v>3302.1</v>
      </c>
      <c r="ES21" s="81">
        <v>9443.2000000000007</v>
      </c>
      <c r="ET21" s="81">
        <v>6171.3</v>
      </c>
      <c r="EU21" s="81">
        <v>922.4</v>
      </c>
      <c r="EV21" s="81">
        <v>38700</v>
      </c>
      <c r="EW21" s="81">
        <v>9093.2000000000007</v>
      </c>
      <c r="EX21" s="81"/>
      <c r="EY21" s="81">
        <f>3445.7+8039.99</f>
        <v>11485.689999999999</v>
      </c>
      <c r="EZ21" s="81">
        <v>375314.5</v>
      </c>
      <c r="FA21" s="81">
        <v>2038</v>
      </c>
      <c r="FB21" s="81">
        <v>807279.3</v>
      </c>
      <c r="FC21" s="81">
        <v>13811.5</v>
      </c>
      <c r="FD21" s="81"/>
      <c r="FE21" s="81">
        <v>1790.9</v>
      </c>
      <c r="FF21" s="81"/>
      <c r="FG21" s="81">
        <v>450</v>
      </c>
      <c r="FH21" s="81">
        <v>41300</v>
      </c>
      <c r="FI21" s="81">
        <v>0</v>
      </c>
      <c r="FJ21" s="81">
        <v>50000</v>
      </c>
      <c r="FK21" s="81"/>
      <c r="FL21" s="81"/>
      <c r="FM21" s="81">
        <v>12726.5</v>
      </c>
      <c r="FN21" s="81"/>
      <c r="FO21" s="81">
        <v>290.5</v>
      </c>
      <c r="FP21" s="81"/>
      <c r="FQ21" s="81">
        <v>3524.4</v>
      </c>
      <c r="FR21" s="81"/>
      <c r="FS21" s="81">
        <v>3992552.9</v>
      </c>
      <c r="FT21" s="81">
        <v>1238622.3999999999</v>
      </c>
      <c r="FU21" s="81">
        <v>744150</v>
      </c>
      <c r="FV21" s="81"/>
      <c r="FW21" s="81">
        <v>35650</v>
      </c>
      <c r="FX21" s="81">
        <v>28634.2</v>
      </c>
      <c r="FY21" s="81">
        <v>254500</v>
      </c>
      <c r="FZ21" s="81"/>
      <c r="GA21" s="81"/>
      <c r="GB21" s="81"/>
      <c r="GC21" s="81"/>
      <c r="GD21" s="81"/>
      <c r="GE21" s="81"/>
    </row>
    <row r="22" spans="1:187" ht="26.25" thickBot="1" x14ac:dyDescent="0.25">
      <c r="A22" s="28" t="s">
        <v>32</v>
      </c>
      <c r="B22" s="29"/>
      <c r="C22" s="29">
        <f t="shared" si="13"/>
        <v>9021826.5</v>
      </c>
      <c r="D22" s="75">
        <v>439</v>
      </c>
      <c r="E22" s="76">
        <v>2564.6999999999998</v>
      </c>
      <c r="F22" s="77">
        <v>14355</v>
      </c>
      <c r="G22" s="76">
        <v>0</v>
      </c>
      <c r="H22" s="76">
        <v>83330</v>
      </c>
      <c r="I22" s="76"/>
      <c r="J22" s="76"/>
      <c r="K22" s="76">
        <v>265.10000000000002</v>
      </c>
      <c r="L22" s="76"/>
      <c r="M22" s="76">
        <v>444</v>
      </c>
      <c r="N22" s="76">
        <v>591.6</v>
      </c>
      <c r="O22" s="76">
        <v>347924.8</v>
      </c>
      <c r="P22" s="76"/>
      <c r="Q22" s="76">
        <v>729.6</v>
      </c>
      <c r="R22" s="76">
        <v>266.3</v>
      </c>
      <c r="S22" s="76">
        <v>15651.7</v>
      </c>
      <c r="T22" s="77">
        <v>553782.4</v>
      </c>
      <c r="U22" s="76">
        <v>46.6</v>
      </c>
      <c r="V22" s="76">
        <v>3894492.7</v>
      </c>
      <c r="W22" s="76">
        <v>14934.9</v>
      </c>
      <c r="X22" s="76">
        <v>9109.5</v>
      </c>
      <c r="Y22" s="76">
        <v>215995.7</v>
      </c>
      <c r="Z22" s="76">
        <v>854.2</v>
      </c>
      <c r="AA22" s="76">
        <v>2431.5</v>
      </c>
      <c r="AB22" s="77">
        <v>6366.2</v>
      </c>
      <c r="AC22" s="76">
        <v>433.3</v>
      </c>
      <c r="AD22" s="76">
        <v>298.39999999999998</v>
      </c>
      <c r="AE22" s="76">
        <v>845.9</v>
      </c>
      <c r="AF22" s="76"/>
      <c r="AG22" s="76">
        <v>8532.9</v>
      </c>
      <c r="AH22" s="76">
        <v>732.2</v>
      </c>
      <c r="AI22" s="76">
        <v>4422.2</v>
      </c>
      <c r="AJ22" s="76">
        <v>183.4</v>
      </c>
      <c r="AK22" s="76">
        <v>2425.6</v>
      </c>
      <c r="AL22" s="76">
        <v>2267.9</v>
      </c>
      <c r="AM22" s="76">
        <v>426.3</v>
      </c>
      <c r="AN22" s="76">
        <v>1166.7</v>
      </c>
      <c r="AO22" s="76">
        <v>3430.9</v>
      </c>
      <c r="AP22" s="76">
        <v>963</v>
      </c>
      <c r="AQ22" s="76">
        <v>3211.3</v>
      </c>
      <c r="AR22" s="76">
        <v>24876.7</v>
      </c>
      <c r="AS22" s="76">
        <v>395493</v>
      </c>
      <c r="AT22" s="76">
        <v>4551</v>
      </c>
      <c r="AU22" s="76">
        <v>22134.3</v>
      </c>
      <c r="AV22" s="76">
        <v>8772.4</v>
      </c>
      <c r="AW22" s="76">
        <v>12662.5</v>
      </c>
      <c r="AX22" s="76">
        <v>272163.20000000001</v>
      </c>
      <c r="AY22" s="77">
        <v>917575.2</v>
      </c>
      <c r="AZ22" s="76">
        <v>1332.3</v>
      </c>
      <c r="BA22" s="76">
        <v>1395</v>
      </c>
      <c r="BB22" s="76">
        <v>1876.2</v>
      </c>
      <c r="BC22" s="76">
        <v>7811.7</v>
      </c>
      <c r="BD22" s="76">
        <v>167.5</v>
      </c>
      <c r="BE22" s="76">
        <v>569.29999999999995</v>
      </c>
      <c r="BF22" s="76">
        <v>214</v>
      </c>
      <c r="BG22" s="76">
        <v>61127.3</v>
      </c>
      <c r="BH22" s="76">
        <v>14077</v>
      </c>
      <c r="BI22" s="76">
        <v>1827.1</v>
      </c>
      <c r="BJ22" s="76">
        <v>8069.2</v>
      </c>
      <c r="BK22" s="76">
        <v>10944.8</v>
      </c>
      <c r="BL22" s="76">
        <v>63055.3</v>
      </c>
      <c r="BM22" s="76">
        <v>1046.5999999999999</v>
      </c>
      <c r="BN22" s="76">
        <v>664.1</v>
      </c>
      <c r="BO22" s="76">
        <v>14785</v>
      </c>
      <c r="BP22" s="76">
        <v>6675.5</v>
      </c>
      <c r="BQ22" s="76">
        <v>4546.8999999999996</v>
      </c>
      <c r="BR22" s="76"/>
      <c r="BS22" s="76">
        <v>208.1</v>
      </c>
      <c r="BT22" s="76">
        <v>610.5</v>
      </c>
      <c r="BU22" s="76">
        <v>6517.3</v>
      </c>
      <c r="BV22" s="76">
        <v>5280.7</v>
      </c>
      <c r="BW22" s="76">
        <v>288.39999999999998</v>
      </c>
      <c r="BX22" s="77">
        <v>4685.8999999999996</v>
      </c>
      <c r="BY22" s="76">
        <v>3749.8</v>
      </c>
      <c r="BZ22" s="76">
        <v>184.6</v>
      </c>
      <c r="CA22" s="76">
        <v>19264</v>
      </c>
      <c r="CB22" s="76">
        <v>2095.6</v>
      </c>
      <c r="CC22" s="76"/>
      <c r="CD22" s="76"/>
      <c r="CE22" s="76">
        <v>1698.9</v>
      </c>
      <c r="CF22" s="76">
        <v>869.9</v>
      </c>
      <c r="CG22" s="76">
        <v>9952.5</v>
      </c>
      <c r="CH22" s="76">
        <v>18950.7</v>
      </c>
      <c r="CI22" s="76">
        <v>126932.1</v>
      </c>
      <c r="CJ22" s="76">
        <v>203042.8</v>
      </c>
      <c r="CK22" s="79">
        <v>38374.800000000003</v>
      </c>
      <c r="CL22" s="76">
        <v>7663.8</v>
      </c>
      <c r="CM22" s="76">
        <v>176245.8</v>
      </c>
      <c r="CN22" s="76">
        <v>2821.9</v>
      </c>
      <c r="CO22" s="76">
        <v>15086.5</v>
      </c>
      <c r="CP22" s="76">
        <v>27253.200000000001</v>
      </c>
      <c r="CQ22" s="76">
        <v>25000.799999999999</v>
      </c>
      <c r="CR22" s="76">
        <v>696.6</v>
      </c>
      <c r="CS22" s="76">
        <v>146.6</v>
      </c>
      <c r="CT22" s="76">
        <v>509.9</v>
      </c>
      <c r="CU22" s="76">
        <v>6</v>
      </c>
      <c r="CV22" s="76">
        <v>917.6</v>
      </c>
      <c r="CW22" s="76">
        <v>1641.2</v>
      </c>
      <c r="CX22" s="76"/>
      <c r="CY22" s="76">
        <v>29.6</v>
      </c>
      <c r="CZ22" s="77">
        <v>4198.5</v>
      </c>
      <c r="DA22" s="79">
        <v>0</v>
      </c>
      <c r="DB22" s="76">
        <v>774.1</v>
      </c>
      <c r="DC22" s="79">
        <v>2477.8000000000002</v>
      </c>
      <c r="DD22" s="76">
        <v>10</v>
      </c>
      <c r="DE22" s="76"/>
      <c r="DF22" s="76">
        <v>11852.8</v>
      </c>
      <c r="DG22" s="76">
        <v>145.5</v>
      </c>
      <c r="DH22" s="76">
        <v>179.7</v>
      </c>
      <c r="DI22" s="76">
        <v>856.3</v>
      </c>
      <c r="DJ22" s="76">
        <v>2242</v>
      </c>
      <c r="DK22" s="76">
        <v>100.7</v>
      </c>
      <c r="DL22" s="76">
        <v>8032.9</v>
      </c>
      <c r="DM22" s="76">
        <v>15611.1</v>
      </c>
      <c r="DN22" s="76">
        <v>648</v>
      </c>
      <c r="DO22" s="76"/>
      <c r="DP22" s="76">
        <v>1470.8</v>
      </c>
      <c r="DQ22" s="76">
        <v>16500.099999999999</v>
      </c>
      <c r="DR22" s="76">
        <v>1484.7</v>
      </c>
      <c r="DS22" s="76">
        <v>160.80000000000001</v>
      </c>
      <c r="DT22" s="76">
        <v>244.5</v>
      </c>
      <c r="DU22" s="76">
        <v>6547.5</v>
      </c>
      <c r="DV22" s="76">
        <v>6768.7</v>
      </c>
      <c r="DW22" s="76">
        <v>9494.2000000000007</v>
      </c>
      <c r="DX22" s="76">
        <v>3734.7</v>
      </c>
      <c r="DY22" s="76"/>
      <c r="DZ22" s="76">
        <v>14609.1</v>
      </c>
      <c r="EA22" s="77">
        <v>17308.5</v>
      </c>
      <c r="EB22" s="76">
        <v>6404.6</v>
      </c>
      <c r="EC22" s="76">
        <v>6500.7</v>
      </c>
      <c r="ED22" s="76">
        <v>314.7</v>
      </c>
      <c r="EE22" s="76">
        <v>145.6</v>
      </c>
      <c r="EF22" s="79">
        <v>488.1</v>
      </c>
      <c r="EG22" s="76">
        <v>473.5</v>
      </c>
      <c r="EH22" s="79">
        <v>0</v>
      </c>
      <c r="EI22" s="76"/>
      <c r="EJ22" s="76">
        <v>25579.8</v>
      </c>
      <c r="EK22" s="81">
        <v>576</v>
      </c>
      <c r="EL22" s="81">
        <v>10290.799999999999</v>
      </c>
      <c r="EM22" s="81">
        <v>10665.2</v>
      </c>
      <c r="EN22" s="81">
        <v>1112.5999999999999</v>
      </c>
      <c r="EO22" s="81">
        <v>885.2</v>
      </c>
      <c r="EP22" s="81">
        <v>75.7</v>
      </c>
      <c r="EQ22" s="81">
        <v>792.8</v>
      </c>
      <c r="ER22" s="81">
        <v>2992.9</v>
      </c>
      <c r="ES22" s="81">
        <v>2998.1</v>
      </c>
      <c r="ET22" s="81">
        <v>3528.1</v>
      </c>
      <c r="EU22" s="81"/>
      <c r="EV22" s="81">
        <v>2024.4</v>
      </c>
      <c r="EW22" s="81">
        <v>13438.4</v>
      </c>
      <c r="EX22" s="81">
        <v>64324</v>
      </c>
      <c r="EY22" s="81">
        <v>8970.2000000000007</v>
      </c>
      <c r="EZ22" s="81">
        <v>33349</v>
      </c>
      <c r="FA22" s="81">
        <v>349.2</v>
      </c>
      <c r="FB22" s="81">
        <v>594.20000000000005</v>
      </c>
      <c r="FC22" s="81">
        <v>4510.2</v>
      </c>
      <c r="FD22" s="81">
        <v>119889.5</v>
      </c>
      <c r="FE22" s="81">
        <v>245.3</v>
      </c>
      <c r="FF22" s="81"/>
      <c r="FG22" s="81">
        <v>2311</v>
      </c>
      <c r="FH22" s="81">
        <v>6867.7</v>
      </c>
      <c r="FI22" s="81">
        <v>18787.8</v>
      </c>
      <c r="FJ22" s="81">
        <v>25016.2</v>
      </c>
      <c r="FK22" s="81">
        <v>630</v>
      </c>
      <c r="FL22" s="81">
        <v>53211.1</v>
      </c>
      <c r="FM22" s="81"/>
      <c r="FN22" s="81">
        <v>25404.1</v>
      </c>
      <c r="FO22" s="81">
        <v>1433</v>
      </c>
      <c r="FP22" s="81">
        <v>16082.3</v>
      </c>
      <c r="FQ22" s="81">
        <v>529.9</v>
      </c>
      <c r="FR22" s="81"/>
      <c r="FS22" s="81"/>
      <c r="FT22" s="81"/>
      <c r="FU22" s="81"/>
      <c r="FV22" s="81"/>
      <c r="FW22" s="81">
        <v>542</v>
      </c>
      <c r="FX22" s="81">
        <v>21680.2</v>
      </c>
      <c r="FY22" s="81">
        <v>1064.8</v>
      </c>
      <c r="FZ22" s="81">
        <v>17872.099999999999</v>
      </c>
      <c r="GA22" s="81">
        <v>576.1</v>
      </c>
      <c r="GB22" s="81">
        <v>529362.4</v>
      </c>
      <c r="GC22" s="81">
        <v>100429.3</v>
      </c>
      <c r="GD22" s="81"/>
      <c r="GE22" s="81"/>
    </row>
    <row r="23" spans="1:187" ht="26.25" thickBot="1" x14ac:dyDescent="0.25">
      <c r="A23" s="28" t="s">
        <v>33</v>
      </c>
      <c r="B23" s="29"/>
      <c r="C23" s="29">
        <f t="shared" si="13"/>
        <v>0</v>
      </c>
      <c r="D23" s="75"/>
      <c r="E23" s="76"/>
      <c r="F23" s="77"/>
      <c r="G23" s="76">
        <v>0</v>
      </c>
      <c r="H23" s="76"/>
      <c r="I23" s="76"/>
      <c r="J23" s="76"/>
      <c r="K23" s="76"/>
      <c r="L23" s="76"/>
      <c r="M23" s="76">
        <v>0</v>
      </c>
      <c r="N23" s="76"/>
      <c r="O23" s="76"/>
      <c r="P23" s="76"/>
      <c r="Q23" s="76"/>
      <c r="R23" s="76"/>
      <c r="S23" s="76"/>
      <c r="T23" s="77"/>
      <c r="U23" s="76"/>
      <c r="V23" s="76"/>
      <c r="W23" s="76"/>
      <c r="X23" s="76"/>
      <c r="Y23" s="76"/>
      <c r="Z23" s="76"/>
      <c r="AA23" s="76"/>
      <c r="AB23" s="77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7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7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9">
        <v>0</v>
      </c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7"/>
      <c r="DA23" s="79">
        <v>0</v>
      </c>
      <c r="DB23" s="76"/>
      <c r="DC23" s="79">
        <v>0</v>
      </c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7"/>
      <c r="EB23" s="76"/>
      <c r="EC23" s="76"/>
      <c r="ED23" s="76"/>
      <c r="EE23" s="76"/>
      <c r="EF23" s="79">
        <v>0</v>
      </c>
      <c r="EG23" s="76"/>
      <c r="EH23" s="79">
        <v>0</v>
      </c>
      <c r="EI23" s="76"/>
      <c r="EJ23" s="76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>
        <v>0</v>
      </c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</row>
    <row r="24" spans="1:187" ht="15" customHeight="1" thickBot="1" x14ac:dyDescent="0.25">
      <c r="A24" s="28" t="s">
        <v>34</v>
      </c>
      <c r="B24" s="29"/>
      <c r="C24" s="29">
        <f t="shared" si="13"/>
        <v>2470878.9</v>
      </c>
      <c r="D24" s="75"/>
      <c r="E24" s="76"/>
      <c r="F24" s="77"/>
      <c r="G24" s="76">
        <v>0</v>
      </c>
      <c r="H24" s="76"/>
      <c r="I24" s="76"/>
      <c r="J24" s="76"/>
      <c r="K24" s="76"/>
      <c r="L24" s="76"/>
      <c r="M24" s="76">
        <v>0</v>
      </c>
      <c r="N24" s="76"/>
      <c r="O24" s="76"/>
      <c r="P24" s="76"/>
      <c r="Q24" s="76"/>
      <c r="R24" s="76"/>
      <c r="S24" s="76"/>
      <c r="T24" s="77"/>
      <c r="U24" s="76"/>
      <c r="V24" s="76"/>
      <c r="W24" s="76"/>
      <c r="X24" s="76"/>
      <c r="Y24" s="76"/>
      <c r="Z24" s="76"/>
      <c r="AA24" s="76"/>
      <c r="AB24" s="77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>
        <v>138872</v>
      </c>
      <c r="AT24" s="76"/>
      <c r="AU24" s="76"/>
      <c r="AV24" s="76"/>
      <c r="AW24" s="76"/>
      <c r="AX24" s="76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>
        <v>5825</v>
      </c>
      <c r="BQ24" s="76"/>
      <c r="BR24" s="76"/>
      <c r="BS24" s="76"/>
      <c r="BT24" s="76"/>
      <c r="BU24" s="76"/>
      <c r="BV24" s="76"/>
      <c r="BW24" s="76"/>
      <c r="BX24" s="77"/>
      <c r="BY24" s="76"/>
      <c r="BZ24" s="76"/>
      <c r="CA24" s="76"/>
      <c r="CB24" s="76"/>
      <c r="CC24" s="76"/>
      <c r="CD24" s="76"/>
      <c r="CE24" s="76"/>
      <c r="CF24" s="76"/>
      <c r="CG24" s="76">
        <v>6654.4</v>
      </c>
      <c r="CH24" s="76"/>
      <c r="CI24" s="76"/>
      <c r="CJ24" s="76"/>
      <c r="CK24" s="79">
        <v>0</v>
      </c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7"/>
      <c r="DA24" s="79">
        <v>0</v>
      </c>
      <c r="DB24" s="76"/>
      <c r="DC24" s="79">
        <v>0</v>
      </c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7"/>
      <c r="EB24" s="76"/>
      <c r="EC24" s="76"/>
      <c r="ED24" s="76"/>
      <c r="EE24" s="76"/>
      <c r="EF24" s="79">
        <v>0</v>
      </c>
      <c r="EG24" s="76"/>
      <c r="EH24" s="79">
        <v>0</v>
      </c>
      <c r="EI24" s="76"/>
      <c r="EJ24" s="76"/>
      <c r="EK24" s="81"/>
      <c r="EL24" s="81"/>
      <c r="EM24" s="81"/>
      <c r="EN24" s="81"/>
      <c r="EO24" s="81">
        <v>1058015.3999999999</v>
      </c>
      <c r="EP24" s="81"/>
      <c r="EQ24" s="81"/>
      <c r="ER24" s="81"/>
      <c r="ES24" s="81"/>
      <c r="ET24" s="81"/>
      <c r="EU24" s="81"/>
      <c r="EV24" s="81"/>
      <c r="EW24" s="81"/>
      <c r="EX24" s="81">
        <v>123959.2</v>
      </c>
      <c r="EY24" s="81"/>
      <c r="EZ24" s="81"/>
      <c r="FA24" s="81">
        <v>6912</v>
      </c>
      <c r="FB24" s="81"/>
      <c r="FC24" s="81"/>
      <c r="FD24" s="81">
        <v>1062850.3</v>
      </c>
      <c r="FE24" s="81"/>
      <c r="FF24" s="81"/>
      <c r="FG24" s="81"/>
      <c r="FH24" s="81"/>
      <c r="FI24" s="81">
        <v>0</v>
      </c>
      <c r="FJ24" s="81"/>
      <c r="FK24" s="81"/>
      <c r="FL24" s="81"/>
      <c r="FM24" s="81"/>
      <c r="FN24" s="81"/>
      <c r="FO24" s="81"/>
      <c r="FP24" s="81"/>
      <c r="FQ24" s="81"/>
      <c r="FR24" s="81">
        <v>67790.600000000006</v>
      </c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</row>
    <row r="25" spans="1:187" ht="13.5" thickBot="1" x14ac:dyDescent="0.25">
      <c r="A25" s="31" t="s">
        <v>35</v>
      </c>
      <c r="B25" s="30"/>
      <c r="C25" s="29">
        <f t="shared" si="13"/>
        <v>578293.20000000019</v>
      </c>
      <c r="D25" s="75">
        <v>0</v>
      </c>
      <c r="E25" s="76"/>
      <c r="F25" s="77"/>
      <c r="G25" s="76">
        <v>0</v>
      </c>
      <c r="H25" s="76"/>
      <c r="I25" s="76"/>
      <c r="J25" s="76"/>
      <c r="K25" s="76"/>
      <c r="L25" s="76"/>
      <c r="M25" s="76">
        <v>0</v>
      </c>
      <c r="N25" s="76"/>
      <c r="O25" s="76"/>
      <c r="P25" s="76"/>
      <c r="Q25" s="76"/>
      <c r="R25" s="76">
        <v>960</v>
      </c>
      <c r="S25" s="76"/>
      <c r="T25" s="77"/>
      <c r="U25" s="76"/>
      <c r="V25" s="76">
        <v>249274.9</v>
      </c>
      <c r="W25" s="76"/>
      <c r="X25" s="76"/>
      <c r="Y25" s="76">
        <f>2436.8+3304+43768.2</f>
        <v>49509</v>
      </c>
      <c r="Z25" s="76"/>
      <c r="AA25" s="76"/>
      <c r="AB25" s="77"/>
      <c r="AC25" s="76">
        <v>64</v>
      </c>
      <c r="AD25" s="76"/>
      <c r="AE25" s="76"/>
      <c r="AF25" s="76"/>
      <c r="AG25" s="76"/>
      <c r="AH25" s="76"/>
      <c r="AI25" s="76"/>
      <c r="AJ25" s="76"/>
      <c r="AK25" s="76"/>
      <c r="AL25" s="76">
        <f>30+880</f>
        <v>910</v>
      </c>
      <c r="AM25" s="76">
        <v>77.099999999999994</v>
      </c>
      <c r="AN25" s="76">
        <v>320</v>
      </c>
      <c r="AO25" s="76">
        <v>844.4</v>
      </c>
      <c r="AP25" s="76">
        <v>62.2</v>
      </c>
      <c r="AQ25" s="76">
        <v>320</v>
      </c>
      <c r="AR25" s="76">
        <v>10309</v>
      </c>
      <c r="AS25" s="76">
        <f>36966.4+20840</f>
        <v>57806.400000000001</v>
      </c>
      <c r="AT25" s="76"/>
      <c r="AU25" s="76"/>
      <c r="AV25" s="76">
        <v>11527.2</v>
      </c>
      <c r="AW25" s="76">
        <v>1417.1</v>
      </c>
      <c r="AX25" s="76">
        <v>16972.5</v>
      </c>
      <c r="AY25" s="77"/>
      <c r="AZ25" s="76"/>
      <c r="BA25" s="76"/>
      <c r="BB25" s="76"/>
      <c r="BC25" s="76"/>
      <c r="BD25" s="76"/>
      <c r="BE25" s="76"/>
      <c r="BF25" s="76"/>
      <c r="BG25" s="76"/>
      <c r="BH25" s="76">
        <v>2090.1999999999998</v>
      </c>
      <c r="BI25" s="76">
        <v>1214.5999999999999</v>
      </c>
      <c r="BJ25" s="76">
        <v>734.6</v>
      </c>
      <c r="BK25" s="76">
        <v>620.5</v>
      </c>
      <c r="BL25" s="76">
        <f>252+3384+1043.2</f>
        <v>4679.2</v>
      </c>
      <c r="BM25" s="76"/>
      <c r="BN25" s="76"/>
      <c r="BO25" s="76"/>
      <c r="BP25" s="76"/>
      <c r="BQ25" s="76">
        <v>1212.5999999999999</v>
      </c>
      <c r="BR25" s="76"/>
      <c r="BS25" s="76">
        <v>560</v>
      </c>
      <c r="BT25" s="76"/>
      <c r="BU25" s="76"/>
      <c r="BV25" s="76">
        <v>501.5</v>
      </c>
      <c r="BW25" s="76"/>
      <c r="BX25" s="77"/>
      <c r="BY25" s="76"/>
      <c r="BZ25" s="76"/>
      <c r="CA25" s="76"/>
      <c r="CB25" s="76">
        <v>1888</v>
      </c>
      <c r="CC25" s="76">
        <v>1488</v>
      </c>
      <c r="CD25" s="76"/>
      <c r="CE25" s="76"/>
      <c r="CF25" s="76"/>
      <c r="CG25" s="76">
        <f>1305.3+294.2</f>
        <v>1599.5</v>
      </c>
      <c r="CH25" s="76"/>
      <c r="CI25" s="76">
        <v>17439</v>
      </c>
      <c r="CJ25" s="76">
        <v>2972</v>
      </c>
      <c r="CK25" s="79">
        <v>0</v>
      </c>
      <c r="CL25" s="76"/>
      <c r="CM25" s="76">
        <f>11.6+2831.3</f>
        <v>2842.9</v>
      </c>
      <c r="CN25" s="76"/>
      <c r="CO25" s="76"/>
      <c r="CP25" s="76">
        <v>7344</v>
      </c>
      <c r="CQ25" s="76"/>
      <c r="CR25" s="76">
        <v>75</v>
      </c>
      <c r="CS25" s="76"/>
      <c r="CT25" s="76"/>
      <c r="CU25" s="76"/>
      <c r="CV25" s="76">
        <v>429.7</v>
      </c>
      <c r="CW25" s="76"/>
      <c r="CX25" s="76"/>
      <c r="CY25" s="76"/>
      <c r="CZ25" s="77">
        <v>1280</v>
      </c>
      <c r="DA25" s="79">
        <v>0</v>
      </c>
      <c r="DB25" s="76"/>
      <c r="DC25" s="79">
        <v>0</v>
      </c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>
        <v>336.2</v>
      </c>
      <c r="DO25" s="76">
        <v>4176</v>
      </c>
      <c r="DP25" s="76">
        <v>928</v>
      </c>
      <c r="DQ25" s="76"/>
      <c r="DR25" s="76"/>
      <c r="DS25" s="76">
        <v>326.89999999999998</v>
      </c>
      <c r="DT25" s="76">
        <v>688.4</v>
      </c>
      <c r="DU25" s="76"/>
      <c r="DV25" s="76"/>
      <c r="DW25" s="76"/>
      <c r="DX25" s="76">
        <v>2345.6999999999998</v>
      </c>
      <c r="DY25" s="76"/>
      <c r="DZ25" s="76"/>
      <c r="EA25" s="77"/>
      <c r="EB25" s="76"/>
      <c r="EC25" s="76"/>
      <c r="ED25" s="76">
        <v>576</v>
      </c>
      <c r="EE25" s="76"/>
      <c r="EF25" s="79">
        <v>0</v>
      </c>
      <c r="EG25" s="76"/>
      <c r="EH25" s="79">
        <v>0</v>
      </c>
      <c r="EI25" s="76"/>
      <c r="EJ25" s="76"/>
      <c r="EK25" s="81"/>
      <c r="EL25" s="81">
        <v>416</v>
      </c>
      <c r="EM25" s="81"/>
      <c r="EN25" s="81"/>
      <c r="EO25" s="81">
        <v>1377</v>
      </c>
      <c r="EP25" s="81"/>
      <c r="EQ25" s="81">
        <v>10862</v>
      </c>
      <c r="ER25" s="81"/>
      <c r="ES25" s="81"/>
      <c r="ET25" s="81"/>
      <c r="EU25" s="81"/>
      <c r="EV25" s="81"/>
      <c r="EW25" s="81">
        <v>600</v>
      </c>
      <c r="EX25" s="81"/>
      <c r="EY25" s="81">
        <v>3528</v>
      </c>
      <c r="EZ25" s="81">
        <v>64019.1</v>
      </c>
      <c r="FA25" s="81">
        <v>96</v>
      </c>
      <c r="FB25" s="81">
        <v>7302.4</v>
      </c>
      <c r="FC25" s="81">
        <v>1800</v>
      </c>
      <c r="FD25" s="81">
        <v>1405</v>
      </c>
      <c r="FE25" s="81"/>
      <c r="FF25" s="81"/>
      <c r="FG25" s="81">
        <v>498</v>
      </c>
      <c r="FH25" s="81"/>
      <c r="FI25" s="81">
        <v>0</v>
      </c>
      <c r="FJ25" s="81"/>
      <c r="FK25" s="81"/>
      <c r="FL25" s="81"/>
      <c r="FM25" s="81"/>
      <c r="FN25" s="81">
        <v>6130</v>
      </c>
      <c r="FO25" s="81"/>
      <c r="FP25" s="81"/>
      <c r="FQ25" s="81">
        <v>254.2</v>
      </c>
      <c r="FR25" s="81"/>
      <c r="FS25" s="81">
        <v>442.4</v>
      </c>
      <c r="FT25" s="81"/>
      <c r="FU25" s="81">
        <v>9887.5</v>
      </c>
      <c r="FV25" s="81"/>
      <c r="FW25" s="81">
        <v>9973.2999999999993</v>
      </c>
      <c r="FX25" s="81">
        <v>980</v>
      </c>
      <c r="FY25" s="81"/>
      <c r="FZ25" s="81"/>
      <c r="GA25" s="81"/>
      <c r="GB25" s="81"/>
      <c r="GC25" s="81"/>
      <c r="GD25" s="81"/>
      <c r="GE25" s="81"/>
    </row>
    <row r="26" spans="1:187" ht="13.5" thickBot="1" x14ac:dyDescent="0.25">
      <c r="A26" s="31" t="s">
        <v>36</v>
      </c>
      <c r="B26" s="30"/>
      <c r="C26" s="29">
        <f t="shared" si="13"/>
        <v>1813275.2800000003</v>
      </c>
      <c r="D26" s="75">
        <v>0</v>
      </c>
      <c r="E26" s="76"/>
      <c r="F26" s="77"/>
      <c r="G26" s="76">
        <v>0</v>
      </c>
      <c r="H26" s="76"/>
      <c r="I26" s="76"/>
      <c r="J26" s="76"/>
      <c r="K26" s="76"/>
      <c r="L26" s="76">
        <v>1100</v>
      </c>
      <c r="M26" s="76">
        <v>0</v>
      </c>
      <c r="N26" s="76"/>
      <c r="O26" s="76">
        <v>1285087.5</v>
      </c>
      <c r="P26" s="76"/>
      <c r="Q26" s="76"/>
      <c r="R26" s="76"/>
      <c r="S26" s="76">
        <v>1155</v>
      </c>
      <c r="T26" s="77"/>
      <c r="U26" s="76"/>
      <c r="V26" s="76">
        <v>3886.9</v>
      </c>
      <c r="W26" s="76"/>
      <c r="X26" s="76"/>
      <c r="Y26" s="76">
        <v>62326.3</v>
      </c>
      <c r="Z26" s="76"/>
      <c r="AA26" s="76">
        <v>2039</v>
      </c>
      <c r="AB26" s="77"/>
      <c r="AC26" s="76"/>
      <c r="AD26" s="76">
        <v>2800</v>
      </c>
      <c r="AE26" s="76"/>
      <c r="AF26" s="76">
        <v>600</v>
      </c>
      <c r="AG26" s="76">
        <v>3962.1</v>
      </c>
      <c r="AH26" s="76"/>
      <c r="AI26" s="76"/>
      <c r="AJ26" s="76"/>
      <c r="AK26" s="76">
        <v>1190.5999999999999</v>
      </c>
      <c r="AL26" s="76">
        <v>1200</v>
      </c>
      <c r="AM26" s="76">
        <f>1000+134.2</f>
        <v>1134.2</v>
      </c>
      <c r="AN26" s="76"/>
      <c r="AO26" s="76"/>
      <c r="AP26" s="76"/>
      <c r="AQ26" s="76">
        <v>2146.1</v>
      </c>
      <c r="AR26" s="76"/>
      <c r="AS26" s="76">
        <v>1000</v>
      </c>
      <c r="AT26" s="76">
        <v>2200</v>
      </c>
      <c r="AU26" s="76"/>
      <c r="AV26" s="76">
        <v>6936.9</v>
      </c>
      <c r="AW26" s="76"/>
      <c r="AX26" s="76">
        <f>268.4+4786.1</f>
        <v>5054.5</v>
      </c>
      <c r="AY26" s="77"/>
      <c r="AZ26" s="76"/>
      <c r="BA26" s="76"/>
      <c r="BB26" s="76"/>
      <c r="BC26" s="76">
        <v>7023.3</v>
      </c>
      <c r="BD26" s="76"/>
      <c r="BE26" s="76"/>
      <c r="BF26" s="76"/>
      <c r="BG26" s="76">
        <v>4907</v>
      </c>
      <c r="BH26" s="76">
        <v>3000</v>
      </c>
      <c r="BI26" s="76">
        <v>910.8</v>
      </c>
      <c r="BJ26" s="76">
        <v>4807.6000000000004</v>
      </c>
      <c r="BK26" s="76"/>
      <c r="BL26" s="76">
        <v>6803.4</v>
      </c>
      <c r="BM26" s="76"/>
      <c r="BN26" s="76"/>
      <c r="BO26" s="76"/>
      <c r="BP26" s="76">
        <v>1200</v>
      </c>
      <c r="BQ26" s="76">
        <v>1820</v>
      </c>
      <c r="BR26" s="76"/>
      <c r="BS26" s="76"/>
      <c r="BT26" s="76"/>
      <c r="BU26" s="76"/>
      <c r="BV26" s="76"/>
      <c r="BW26" s="76"/>
      <c r="BX26" s="77">
        <v>8000</v>
      </c>
      <c r="BY26" s="76"/>
      <c r="BZ26" s="76"/>
      <c r="CA26" s="76"/>
      <c r="CB26" s="76"/>
      <c r="CC26" s="76">
        <v>100</v>
      </c>
      <c r="CD26" s="76"/>
      <c r="CE26" s="76">
        <v>792</v>
      </c>
      <c r="CF26" s="76"/>
      <c r="CG26" s="76"/>
      <c r="CH26" s="76"/>
      <c r="CI26" s="76">
        <v>14967.4</v>
      </c>
      <c r="CJ26" s="76"/>
      <c r="CK26" s="79">
        <v>0</v>
      </c>
      <c r="CL26" s="76"/>
      <c r="CM26" s="76">
        <f>545.6+134.2</f>
        <v>679.8</v>
      </c>
      <c r="CN26" s="76"/>
      <c r="CO26" s="76"/>
      <c r="CP26" s="76">
        <f>15000+24830.8</f>
        <v>39830.800000000003</v>
      </c>
      <c r="CQ26" s="76"/>
      <c r="CR26" s="76">
        <v>100</v>
      </c>
      <c r="CS26" s="76"/>
      <c r="CT26" s="76"/>
      <c r="CU26" s="76"/>
      <c r="CV26" s="76"/>
      <c r="CW26" s="76">
        <v>1354.5</v>
      </c>
      <c r="CX26" s="76"/>
      <c r="CY26" s="76"/>
      <c r="CZ26" s="77">
        <v>1500</v>
      </c>
      <c r="DA26" s="79">
        <v>0</v>
      </c>
      <c r="DB26" s="76"/>
      <c r="DC26" s="79">
        <v>0</v>
      </c>
      <c r="DD26" s="76"/>
      <c r="DE26" s="76"/>
      <c r="DF26" s="76"/>
      <c r="DG26" s="76"/>
      <c r="DH26" s="76"/>
      <c r="DI26" s="76"/>
      <c r="DJ26" s="76"/>
      <c r="DK26" s="76"/>
      <c r="DL26" s="76"/>
      <c r="DM26" s="76">
        <v>5529.98</v>
      </c>
      <c r="DN26" s="76">
        <v>500</v>
      </c>
      <c r="DO26" s="76"/>
      <c r="DP26" s="76">
        <v>2000</v>
      </c>
      <c r="DQ26" s="76"/>
      <c r="DR26" s="76"/>
      <c r="DS26" s="76"/>
      <c r="DT26" s="76"/>
      <c r="DU26" s="76">
        <v>1921.8</v>
      </c>
      <c r="DV26" s="76"/>
      <c r="DW26" s="76"/>
      <c r="DX26" s="76">
        <v>9000</v>
      </c>
      <c r="DY26" s="76">
        <v>1000</v>
      </c>
      <c r="DZ26" s="76"/>
      <c r="EA26" s="77">
        <v>6000</v>
      </c>
      <c r="EB26" s="76"/>
      <c r="EC26" s="76"/>
      <c r="ED26" s="76"/>
      <c r="EE26" s="76"/>
      <c r="EF26" s="79">
        <v>0</v>
      </c>
      <c r="EG26" s="76"/>
      <c r="EH26" s="79">
        <v>0</v>
      </c>
      <c r="EI26" s="76">
        <v>134.1</v>
      </c>
      <c r="EJ26" s="76">
        <v>5000</v>
      </c>
      <c r="EK26" s="81">
        <v>2500</v>
      </c>
      <c r="EL26" s="81">
        <v>3176.3</v>
      </c>
      <c r="EM26" s="81"/>
      <c r="EN26" s="81">
        <v>323.39999999999998</v>
      </c>
      <c r="EO26" s="81">
        <v>30000</v>
      </c>
      <c r="EP26" s="81"/>
      <c r="EQ26" s="81">
        <v>1391.1</v>
      </c>
      <c r="ER26" s="81">
        <v>2829</v>
      </c>
      <c r="ES26" s="81">
        <v>1605.2</v>
      </c>
      <c r="ET26" s="81">
        <v>1400</v>
      </c>
      <c r="EU26" s="81"/>
      <c r="EV26" s="81"/>
      <c r="EW26" s="81">
        <v>2000</v>
      </c>
      <c r="EX26" s="81"/>
      <c r="EY26" s="81">
        <v>2538.9</v>
      </c>
      <c r="EZ26" s="81">
        <v>2320</v>
      </c>
      <c r="FA26" s="81"/>
      <c r="FB26" s="81">
        <f>106272+108240</f>
        <v>214512</v>
      </c>
      <c r="FC26" s="81"/>
      <c r="FD26" s="81">
        <v>540</v>
      </c>
      <c r="FE26" s="81"/>
      <c r="FF26" s="81"/>
      <c r="FG26" s="81"/>
      <c r="FH26" s="81">
        <v>8093.3</v>
      </c>
      <c r="FI26" s="81">
        <v>0</v>
      </c>
      <c r="FJ26" s="81"/>
      <c r="FK26" s="81"/>
      <c r="FL26" s="81"/>
      <c r="FM26" s="81"/>
      <c r="FN26" s="81">
        <v>19710</v>
      </c>
      <c r="FO26" s="81"/>
      <c r="FP26" s="81"/>
      <c r="FQ26" s="81"/>
      <c r="FR26" s="81"/>
      <c r="FS26" s="81">
        <v>620</v>
      </c>
      <c r="FT26" s="81"/>
      <c r="FU26" s="81">
        <v>764.4</v>
      </c>
      <c r="FV26" s="81"/>
      <c r="FW26" s="81"/>
      <c r="FX26" s="81">
        <v>4000</v>
      </c>
      <c r="FY26" s="81"/>
      <c r="FZ26" s="81"/>
      <c r="GA26" s="81"/>
      <c r="GB26" s="81"/>
      <c r="GC26" s="81"/>
      <c r="GD26" s="81"/>
      <c r="GE26" s="81">
        <v>2250.1</v>
      </c>
    </row>
    <row r="27" spans="1:187" ht="13.5" thickBot="1" x14ac:dyDescent="0.25">
      <c r="A27" s="31" t="s">
        <v>37</v>
      </c>
      <c r="B27" s="30"/>
      <c r="C27" s="29">
        <f t="shared" si="13"/>
        <v>2410</v>
      </c>
      <c r="D27" s="75">
        <v>0</v>
      </c>
      <c r="E27" s="76"/>
      <c r="F27" s="77"/>
      <c r="G27" s="76">
        <v>0</v>
      </c>
      <c r="H27" s="76"/>
      <c r="I27" s="76"/>
      <c r="J27" s="76"/>
      <c r="K27" s="76"/>
      <c r="L27" s="76"/>
      <c r="M27" s="76">
        <v>0</v>
      </c>
      <c r="N27" s="76"/>
      <c r="O27" s="76"/>
      <c r="P27" s="76"/>
      <c r="Q27" s="76"/>
      <c r="R27" s="76"/>
      <c r="S27" s="76"/>
      <c r="T27" s="77"/>
      <c r="U27" s="76"/>
      <c r="V27" s="76"/>
      <c r="W27" s="76"/>
      <c r="X27" s="76"/>
      <c r="Y27" s="76"/>
      <c r="Z27" s="76"/>
      <c r="AA27" s="76"/>
      <c r="AB27" s="77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7"/>
      <c r="AZ27" s="76"/>
      <c r="BA27" s="76"/>
      <c r="BB27" s="76"/>
      <c r="BC27" s="76"/>
      <c r="BD27" s="76"/>
      <c r="BE27" s="76"/>
      <c r="BF27" s="76"/>
      <c r="BG27" s="76"/>
      <c r="BH27" s="76"/>
      <c r="BI27" s="76">
        <v>310</v>
      </c>
      <c r="BJ27" s="76"/>
      <c r="BK27" s="76"/>
      <c r="BL27" s="76"/>
      <c r="BM27" s="76"/>
      <c r="BN27" s="76"/>
      <c r="BO27" s="76"/>
      <c r="BP27" s="76"/>
      <c r="BQ27" s="76">
        <v>650</v>
      </c>
      <c r="BR27" s="76"/>
      <c r="BS27" s="76"/>
      <c r="BT27" s="76"/>
      <c r="BU27" s="76"/>
      <c r="BV27" s="76"/>
      <c r="BW27" s="76"/>
      <c r="BX27" s="77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9">
        <v>0</v>
      </c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7"/>
      <c r="DA27" s="79">
        <v>0</v>
      </c>
      <c r="DB27" s="76"/>
      <c r="DC27" s="79">
        <v>0</v>
      </c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>
        <v>250</v>
      </c>
      <c r="DO27" s="76"/>
      <c r="DP27" s="76"/>
      <c r="DQ27" s="76"/>
      <c r="DR27" s="76"/>
      <c r="DS27" s="76"/>
      <c r="DT27" s="76"/>
      <c r="DU27" s="76">
        <v>200</v>
      </c>
      <c r="DV27" s="76"/>
      <c r="DW27" s="76"/>
      <c r="DX27" s="76"/>
      <c r="DY27" s="76"/>
      <c r="DZ27" s="76"/>
      <c r="EA27" s="77"/>
      <c r="EB27" s="76"/>
      <c r="EC27" s="76"/>
      <c r="ED27" s="76"/>
      <c r="EE27" s="76"/>
      <c r="EF27" s="79">
        <v>0</v>
      </c>
      <c r="EG27" s="76"/>
      <c r="EH27" s="79">
        <v>0</v>
      </c>
      <c r="EI27" s="76"/>
      <c r="EJ27" s="76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>
        <v>0</v>
      </c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>
        <v>1000</v>
      </c>
      <c r="FY27" s="81"/>
      <c r="FZ27" s="81"/>
      <c r="GA27" s="81"/>
      <c r="GB27" s="81"/>
      <c r="GC27" s="81"/>
      <c r="GD27" s="81"/>
      <c r="GE27" s="81"/>
    </row>
    <row r="28" spans="1:187" ht="13.5" thickBot="1" x14ac:dyDescent="0.25">
      <c r="A28" s="28" t="s">
        <v>38</v>
      </c>
      <c r="B28" s="29"/>
      <c r="C28" s="29">
        <f t="shared" si="13"/>
        <v>2581155</v>
      </c>
      <c r="D28" s="86"/>
      <c r="E28" s="87"/>
      <c r="F28" s="88"/>
      <c r="G28" s="76">
        <v>0</v>
      </c>
      <c r="H28" s="87">
        <v>828</v>
      </c>
      <c r="I28" s="87"/>
      <c r="J28" s="87"/>
      <c r="K28" s="87"/>
      <c r="L28" s="87"/>
      <c r="M28" s="76">
        <v>0</v>
      </c>
      <c r="N28" s="87"/>
      <c r="O28" s="87"/>
      <c r="P28" s="87"/>
      <c r="Q28" s="87"/>
      <c r="R28" s="87"/>
      <c r="S28" s="87"/>
      <c r="T28" s="88"/>
      <c r="U28" s="87"/>
      <c r="V28" s="76">
        <v>178614</v>
      </c>
      <c r="W28" s="87"/>
      <c r="X28" s="87"/>
      <c r="Y28" s="87">
        <v>1244845.6000000001</v>
      </c>
      <c r="Z28" s="87">
        <v>8424</v>
      </c>
      <c r="AA28" s="87"/>
      <c r="AB28" s="88">
        <v>26736</v>
      </c>
      <c r="AC28" s="87"/>
      <c r="AD28" s="87"/>
      <c r="AE28" s="87">
        <v>3615.6</v>
      </c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>
        <v>84358</v>
      </c>
      <c r="AT28" s="87"/>
      <c r="AU28" s="87"/>
      <c r="AV28" s="87">
        <v>8334</v>
      </c>
      <c r="AW28" s="87"/>
      <c r="AX28" s="87">
        <v>274569</v>
      </c>
      <c r="AY28" s="88">
        <v>11592</v>
      </c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>
        <v>690</v>
      </c>
      <c r="BM28" s="87">
        <v>8380</v>
      </c>
      <c r="BN28" s="87"/>
      <c r="BO28" s="87">
        <v>2844</v>
      </c>
      <c r="BP28" s="87"/>
      <c r="BQ28" s="87"/>
      <c r="BR28" s="87"/>
      <c r="BS28" s="87"/>
      <c r="BT28" s="87"/>
      <c r="BU28" s="87"/>
      <c r="BV28" s="87"/>
      <c r="BW28" s="87"/>
      <c r="BX28" s="88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>
        <v>23130</v>
      </c>
      <c r="CK28" s="79">
        <v>0</v>
      </c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8"/>
      <c r="DA28" s="79">
        <v>0</v>
      </c>
      <c r="DB28" s="87"/>
      <c r="DC28" s="79">
        <v>0</v>
      </c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>
        <v>23184</v>
      </c>
      <c r="DS28" s="87"/>
      <c r="DT28" s="87"/>
      <c r="DU28" s="87">
        <v>129240</v>
      </c>
      <c r="DV28" s="87"/>
      <c r="DW28" s="87"/>
      <c r="DX28" s="87"/>
      <c r="DY28" s="87"/>
      <c r="DZ28" s="87"/>
      <c r="EA28" s="88">
        <v>864.8</v>
      </c>
      <c r="EB28" s="87"/>
      <c r="EC28" s="87"/>
      <c r="ED28" s="87"/>
      <c r="EE28" s="87"/>
      <c r="EF28" s="79">
        <v>0</v>
      </c>
      <c r="EG28" s="87"/>
      <c r="EH28" s="79">
        <v>0</v>
      </c>
      <c r="EI28" s="87"/>
      <c r="EJ28" s="87"/>
      <c r="EK28" s="81"/>
      <c r="EL28" s="81">
        <v>14812</v>
      </c>
      <c r="EM28" s="81"/>
      <c r="EN28" s="81"/>
      <c r="EO28" s="81">
        <v>113358</v>
      </c>
      <c r="EP28" s="81"/>
      <c r="EQ28" s="81"/>
      <c r="ER28" s="81"/>
      <c r="ES28" s="81"/>
      <c r="ET28" s="81"/>
      <c r="EU28" s="81"/>
      <c r="EV28" s="81"/>
      <c r="EW28" s="81"/>
      <c r="EX28" s="81">
        <v>234504</v>
      </c>
      <c r="EY28" s="81"/>
      <c r="EZ28" s="81"/>
      <c r="FA28" s="81"/>
      <c r="FB28" s="81">
        <v>54156</v>
      </c>
      <c r="FC28" s="81"/>
      <c r="FD28" s="81">
        <v>108330</v>
      </c>
      <c r="FE28" s="81"/>
      <c r="FF28" s="81"/>
      <c r="FG28" s="81"/>
      <c r="FH28" s="81"/>
      <c r="FI28" s="81">
        <v>0</v>
      </c>
      <c r="FJ28" s="81"/>
      <c r="FK28" s="81"/>
      <c r="FL28" s="81">
        <v>414</v>
      </c>
      <c r="FM28" s="81"/>
      <c r="FN28" s="81"/>
      <c r="FO28" s="81"/>
      <c r="FP28" s="81"/>
      <c r="FQ28" s="81"/>
      <c r="FR28" s="81"/>
      <c r="FS28" s="81"/>
      <c r="FT28" s="81"/>
      <c r="FU28" s="81">
        <v>18252</v>
      </c>
      <c r="FV28" s="81"/>
      <c r="FW28" s="81"/>
      <c r="FX28" s="81">
        <v>1104</v>
      </c>
      <c r="FY28" s="81">
        <v>4320</v>
      </c>
      <c r="FZ28" s="81"/>
      <c r="GA28" s="81"/>
      <c r="GB28" s="81">
        <v>1656</v>
      </c>
      <c r="GC28" s="81"/>
      <c r="GD28" s="81"/>
      <c r="GE28" s="81"/>
    </row>
    <row r="29" spans="1:187" ht="15.75" customHeight="1" thickBot="1" x14ac:dyDescent="0.25">
      <c r="A29" s="28" t="s">
        <v>39</v>
      </c>
      <c r="B29" s="29"/>
      <c r="C29" s="29">
        <f t="shared" si="13"/>
        <v>10430.299999999999</v>
      </c>
      <c r="D29" s="75">
        <v>0</v>
      </c>
      <c r="E29" s="76"/>
      <c r="F29" s="77"/>
      <c r="G29" s="76">
        <v>0</v>
      </c>
      <c r="H29" s="76"/>
      <c r="I29" s="76"/>
      <c r="J29" s="76"/>
      <c r="K29" s="76"/>
      <c r="L29" s="76"/>
      <c r="M29" s="76">
        <v>0</v>
      </c>
      <c r="N29" s="76"/>
      <c r="O29" s="76"/>
      <c r="P29" s="76"/>
      <c r="Q29" s="76"/>
      <c r="R29" s="76"/>
      <c r="S29" s="76"/>
      <c r="T29" s="77"/>
      <c r="U29" s="76"/>
      <c r="V29" s="76">
        <v>10430.299999999999</v>
      </c>
      <c r="W29" s="76"/>
      <c r="X29" s="76"/>
      <c r="Y29" s="76"/>
      <c r="Z29" s="76"/>
      <c r="AA29" s="76"/>
      <c r="AB29" s="77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7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7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9">
        <v>0</v>
      </c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7"/>
      <c r="DA29" s="79">
        <v>0</v>
      </c>
      <c r="DB29" s="76"/>
      <c r="DC29" s="79">
        <v>0</v>
      </c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7"/>
      <c r="EB29" s="76"/>
      <c r="EC29" s="76"/>
      <c r="ED29" s="76"/>
      <c r="EE29" s="76"/>
      <c r="EF29" s="79">
        <v>0</v>
      </c>
      <c r="EG29" s="76"/>
      <c r="EH29" s="79">
        <v>0</v>
      </c>
      <c r="EI29" s="76"/>
      <c r="EJ29" s="76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>
        <v>0</v>
      </c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</row>
    <row r="30" spans="1:187" ht="13.5" thickBot="1" x14ac:dyDescent="0.25">
      <c r="A30" s="31" t="s">
        <v>40</v>
      </c>
      <c r="B30" s="32"/>
      <c r="C30" s="28">
        <f t="shared" si="13"/>
        <v>0</v>
      </c>
      <c r="D30" s="75"/>
      <c r="E30" s="76"/>
      <c r="F30" s="77"/>
      <c r="G30" s="76">
        <v>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76"/>
      <c r="V30" s="76"/>
      <c r="W30" s="76"/>
      <c r="X30" s="76"/>
      <c r="Y30" s="76"/>
      <c r="Z30" s="76"/>
      <c r="AA30" s="76"/>
      <c r="AB30" s="77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7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7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9">
        <v>0</v>
      </c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7"/>
      <c r="DA30" s="79">
        <v>0</v>
      </c>
      <c r="DB30" s="76"/>
      <c r="DC30" s="79">
        <v>0</v>
      </c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7"/>
      <c r="EB30" s="76"/>
      <c r="EC30" s="76"/>
      <c r="ED30" s="76"/>
      <c r="EE30" s="76"/>
      <c r="EF30" s="79">
        <v>0</v>
      </c>
      <c r="EG30" s="76"/>
      <c r="EH30" s="79">
        <v>0</v>
      </c>
      <c r="EI30" s="76"/>
      <c r="EJ30" s="76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>
        <v>0</v>
      </c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</row>
    <row r="31" spans="1:187" s="5" customFormat="1" ht="15.75" thickBot="1" x14ac:dyDescent="0.25">
      <c r="A31" s="25" t="s">
        <v>41</v>
      </c>
      <c r="B31" s="26" t="s">
        <v>10</v>
      </c>
      <c r="C31" s="33">
        <f>C32+C33+C34</f>
        <v>25072.260000000006</v>
      </c>
      <c r="D31" s="89">
        <f t="shared" ref="D31:AH31" si="14">D32+D33+D34</f>
        <v>0</v>
      </c>
      <c r="E31" s="90">
        <f t="shared" si="14"/>
        <v>0</v>
      </c>
      <c r="F31" s="91">
        <f t="shared" si="14"/>
        <v>0</v>
      </c>
      <c r="G31" s="90">
        <f t="shared" si="14"/>
        <v>0</v>
      </c>
      <c r="H31" s="90">
        <f t="shared" si="14"/>
        <v>51.8</v>
      </c>
      <c r="I31" s="90">
        <f t="shared" si="14"/>
        <v>0</v>
      </c>
      <c r="J31" s="90">
        <f t="shared" si="14"/>
        <v>0</v>
      </c>
      <c r="K31" s="90">
        <f t="shared" si="14"/>
        <v>128</v>
      </c>
      <c r="L31" s="90">
        <f t="shared" si="14"/>
        <v>0</v>
      </c>
      <c r="M31" s="90">
        <f t="shared" si="14"/>
        <v>7</v>
      </c>
      <c r="N31" s="90">
        <f t="shared" si="14"/>
        <v>70</v>
      </c>
      <c r="O31" s="90">
        <f t="shared" si="14"/>
        <v>5755.1</v>
      </c>
      <c r="P31" s="90">
        <f t="shared" si="14"/>
        <v>0</v>
      </c>
      <c r="Q31" s="90">
        <f t="shared" si="14"/>
        <v>0</v>
      </c>
      <c r="R31" s="90">
        <f t="shared" si="14"/>
        <v>0</v>
      </c>
      <c r="S31" s="90">
        <f t="shared" si="14"/>
        <v>0</v>
      </c>
      <c r="T31" s="91">
        <f t="shared" si="14"/>
        <v>31.99</v>
      </c>
      <c r="U31" s="90">
        <f t="shared" si="14"/>
        <v>37</v>
      </c>
      <c r="V31" s="90">
        <f t="shared" si="14"/>
        <v>5198.1000000000004</v>
      </c>
      <c r="W31" s="90">
        <f t="shared" si="14"/>
        <v>0</v>
      </c>
      <c r="X31" s="90">
        <f t="shared" si="14"/>
        <v>0</v>
      </c>
      <c r="Y31" s="90">
        <f t="shared" si="14"/>
        <v>1394.2</v>
      </c>
      <c r="Z31" s="90">
        <f t="shared" si="14"/>
        <v>61.98</v>
      </c>
      <c r="AA31" s="90">
        <f t="shared" si="14"/>
        <v>0</v>
      </c>
      <c r="AB31" s="91">
        <f t="shared" si="14"/>
        <v>188.6</v>
      </c>
      <c r="AC31" s="90">
        <f t="shared" si="14"/>
        <v>0</v>
      </c>
      <c r="AD31" s="90">
        <f t="shared" si="14"/>
        <v>0</v>
      </c>
      <c r="AE31" s="90">
        <f t="shared" si="14"/>
        <v>28.4</v>
      </c>
      <c r="AF31" s="90">
        <f t="shared" si="14"/>
        <v>0</v>
      </c>
      <c r="AG31" s="90">
        <f t="shared" si="14"/>
        <v>0</v>
      </c>
      <c r="AH31" s="90">
        <f t="shared" si="14"/>
        <v>0</v>
      </c>
      <c r="AI31" s="90">
        <f t="shared" ref="AI31:BN31" si="15">AI32+AI33+AI34</f>
        <v>0</v>
      </c>
      <c r="AJ31" s="90">
        <f t="shared" si="15"/>
        <v>0</v>
      </c>
      <c r="AK31" s="90">
        <f t="shared" si="15"/>
        <v>0</v>
      </c>
      <c r="AL31" s="90">
        <f t="shared" si="15"/>
        <v>0</v>
      </c>
      <c r="AM31" s="90">
        <f t="shared" si="15"/>
        <v>0</v>
      </c>
      <c r="AN31" s="90">
        <f t="shared" si="15"/>
        <v>0</v>
      </c>
      <c r="AO31" s="90">
        <f t="shared" si="15"/>
        <v>0</v>
      </c>
      <c r="AP31" s="90">
        <f t="shared" si="15"/>
        <v>0</v>
      </c>
      <c r="AQ31" s="90">
        <f t="shared" si="15"/>
        <v>0</v>
      </c>
      <c r="AR31" s="90">
        <f t="shared" si="15"/>
        <v>318</v>
      </c>
      <c r="AS31" s="90">
        <f t="shared" si="15"/>
        <v>2625.9</v>
      </c>
      <c r="AT31" s="90">
        <f t="shared" si="15"/>
        <v>0</v>
      </c>
      <c r="AU31" s="90">
        <f t="shared" si="15"/>
        <v>0</v>
      </c>
      <c r="AV31" s="90">
        <f t="shared" si="15"/>
        <v>10.7</v>
      </c>
      <c r="AW31" s="90">
        <f t="shared" si="15"/>
        <v>0</v>
      </c>
      <c r="AX31" s="90">
        <f t="shared" si="15"/>
        <v>3082.9</v>
      </c>
      <c r="AY31" s="91">
        <f t="shared" si="15"/>
        <v>43.6</v>
      </c>
      <c r="AZ31" s="90">
        <f t="shared" si="15"/>
        <v>0</v>
      </c>
      <c r="BA31" s="90">
        <f t="shared" si="15"/>
        <v>18</v>
      </c>
      <c r="BB31" s="90">
        <f t="shared" si="15"/>
        <v>0</v>
      </c>
      <c r="BC31" s="90">
        <f t="shared" si="15"/>
        <v>0</v>
      </c>
      <c r="BD31" s="90">
        <f t="shared" si="15"/>
        <v>0</v>
      </c>
      <c r="BE31" s="90">
        <f t="shared" si="15"/>
        <v>0</v>
      </c>
      <c r="BF31" s="90">
        <f t="shared" si="15"/>
        <v>0</v>
      </c>
      <c r="BG31" s="90">
        <f t="shared" si="15"/>
        <v>0</v>
      </c>
      <c r="BH31" s="90">
        <f t="shared" si="15"/>
        <v>0</v>
      </c>
      <c r="BI31" s="90">
        <f t="shared" si="15"/>
        <v>0</v>
      </c>
      <c r="BJ31" s="90">
        <f t="shared" si="15"/>
        <v>0</v>
      </c>
      <c r="BK31" s="90">
        <f t="shared" si="15"/>
        <v>0</v>
      </c>
      <c r="BL31" s="90">
        <f t="shared" si="15"/>
        <v>493.4</v>
      </c>
      <c r="BM31" s="90">
        <f t="shared" si="15"/>
        <v>57</v>
      </c>
      <c r="BN31" s="90">
        <f t="shared" si="15"/>
        <v>0</v>
      </c>
      <c r="BO31" s="90">
        <f t="shared" ref="BO31:CT31" si="16">BO32+BO33+BO34</f>
        <v>0</v>
      </c>
      <c r="BP31" s="90">
        <f t="shared" si="16"/>
        <v>0</v>
      </c>
      <c r="BQ31" s="90">
        <f t="shared" si="16"/>
        <v>0</v>
      </c>
      <c r="BR31" s="90">
        <f t="shared" si="16"/>
        <v>0</v>
      </c>
      <c r="BS31" s="90">
        <f t="shared" si="16"/>
        <v>0</v>
      </c>
      <c r="BT31" s="90">
        <f t="shared" si="16"/>
        <v>0</v>
      </c>
      <c r="BU31" s="90">
        <f t="shared" si="16"/>
        <v>0</v>
      </c>
      <c r="BV31" s="90">
        <f t="shared" si="16"/>
        <v>0</v>
      </c>
      <c r="BW31" s="90">
        <f t="shared" si="16"/>
        <v>0</v>
      </c>
      <c r="BX31" s="91">
        <f t="shared" si="16"/>
        <v>545.9</v>
      </c>
      <c r="BY31" s="90">
        <f t="shared" si="16"/>
        <v>0</v>
      </c>
      <c r="BZ31" s="90">
        <f t="shared" si="16"/>
        <v>0</v>
      </c>
      <c r="CA31" s="90">
        <f t="shared" si="16"/>
        <v>31.3</v>
      </c>
      <c r="CB31" s="90">
        <f t="shared" si="16"/>
        <v>0</v>
      </c>
      <c r="CC31" s="90">
        <f t="shared" si="16"/>
        <v>250</v>
      </c>
      <c r="CD31" s="90">
        <f t="shared" si="16"/>
        <v>0</v>
      </c>
      <c r="CE31" s="90">
        <f t="shared" si="16"/>
        <v>0</v>
      </c>
      <c r="CF31" s="90">
        <f t="shared" si="16"/>
        <v>0</v>
      </c>
      <c r="CG31" s="90">
        <f t="shared" si="16"/>
        <v>143</v>
      </c>
      <c r="CH31" s="90">
        <f t="shared" si="16"/>
        <v>0</v>
      </c>
      <c r="CI31" s="90">
        <f t="shared" si="16"/>
        <v>221.9</v>
      </c>
      <c r="CJ31" s="90">
        <f t="shared" si="16"/>
        <v>531.9</v>
      </c>
      <c r="CK31" s="90">
        <f t="shared" si="16"/>
        <v>310.5</v>
      </c>
      <c r="CL31" s="90">
        <f t="shared" si="16"/>
        <v>31.8</v>
      </c>
      <c r="CM31" s="90">
        <f t="shared" si="16"/>
        <v>255</v>
      </c>
      <c r="CN31" s="90">
        <f t="shared" si="16"/>
        <v>0</v>
      </c>
      <c r="CO31" s="90">
        <f t="shared" si="16"/>
        <v>0</v>
      </c>
      <c r="CP31" s="90">
        <f t="shared" si="16"/>
        <v>206.6</v>
      </c>
      <c r="CQ31" s="90">
        <f t="shared" si="16"/>
        <v>12</v>
      </c>
      <c r="CR31" s="90">
        <f t="shared" si="16"/>
        <v>0</v>
      </c>
      <c r="CS31" s="90">
        <f t="shared" si="16"/>
        <v>0</v>
      </c>
      <c r="CT31" s="90">
        <f t="shared" si="16"/>
        <v>0</v>
      </c>
      <c r="CU31" s="90">
        <f t="shared" ref="CU31:DZ31" si="17">CU32+CU33+CU34</f>
        <v>0</v>
      </c>
      <c r="CV31" s="90">
        <f t="shared" si="17"/>
        <v>0</v>
      </c>
      <c r="CW31" s="90">
        <f t="shared" si="17"/>
        <v>0</v>
      </c>
      <c r="CX31" s="90">
        <f t="shared" si="17"/>
        <v>223</v>
      </c>
      <c r="CY31" s="90">
        <f t="shared" si="17"/>
        <v>0</v>
      </c>
      <c r="CZ31" s="91">
        <f t="shared" si="17"/>
        <v>0</v>
      </c>
      <c r="DA31" s="90">
        <f t="shared" si="17"/>
        <v>0</v>
      </c>
      <c r="DB31" s="90">
        <f t="shared" si="17"/>
        <v>0</v>
      </c>
      <c r="DC31" s="90">
        <f t="shared" si="17"/>
        <v>0</v>
      </c>
      <c r="DD31" s="90">
        <f t="shared" si="17"/>
        <v>0</v>
      </c>
      <c r="DE31" s="90">
        <f t="shared" si="17"/>
        <v>0</v>
      </c>
      <c r="DF31" s="90">
        <f t="shared" si="17"/>
        <v>6.9</v>
      </c>
      <c r="DG31" s="90">
        <f t="shared" si="17"/>
        <v>0</v>
      </c>
      <c r="DH31" s="90">
        <f t="shared" si="17"/>
        <v>0</v>
      </c>
      <c r="DI31" s="90">
        <f t="shared" si="17"/>
        <v>0</v>
      </c>
      <c r="DJ31" s="90">
        <f t="shared" si="17"/>
        <v>0</v>
      </c>
      <c r="DK31" s="90">
        <f t="shared" si="17"/>
        <v>0</v>
      </c>
      <c r="DL31" s="90">
        <f t="shared" si="17"/>
        <v>0</v>
      </c>
      <c r="DM31" s="90">
        <f t="shared" si="17"/>
        <v>0</v>
      </c>
      <c r="DN31" s="90">
        <f t="shared" si="17"/>
        <v>0</v>
      </c>
      <c r="DO31" s="90">
        <f t="shared" si="17"/>
        <v>0</v>
      </c>
      <c r="DP31" s="90">
        <f t="shared" si="17"/>
        <v>10</v>
      </c>
      <c r="DQ31" s="90">
        <f t="shared" si="17"/>
        <v>91.6</v>
      </c>
      <c r="DR31" s="90">
        <f t="shared" si="17"/>
        <v>122.99</v>
      </c>
      <c r="DS31" s="90">
        <f t="shared" si="17"/>
        <v>0</v>
      </c>
      <c r="DT31" s="90">
        <f t="shared" si="17"/>
        <v>0</v>
      </c>
      <c r="DU31" s="90">
        <f t="shared" si="17"/>
        <v>0</v>
      </c>
      <c r="DV31" s="90">
        <f t="shared" si="17"/>
        <v>0</v>
      </c>
      <c r="DW31" s="90">
        <f t="shared" si="17"/>
        <v>0</v>
      </c>
      <c r="DX31" s="90">
        <f t="shared" si="17"/>
        <v>35</v>
      </c>
      <c r="DY31" s="90">
        <f t="shared" si="17"/>
        <v>0</v>
      </c>
      <c r="DZ31" s="90">
        <f t="shared" si="17"/>
        <v>0</v>
      </c>
      <c r="EA31" s="91">
        <f t="shared" ref="EA31:FF31" si="18">EA32+EA33+EA34</f>
        <v>0</v>
      </c>
      <c r="EB31" s="90">
        <f t="shared" si="18"/>
        <v>13.9</v>
      </c>
      <c r="EC31" s="90">
        <f t="shared" si="18"/>
        <v>0</v>
      </c>
      <c r="ED31" s="90">
        <f t="shared" si="18"/>
        <v>0</v>
      </c>
      <c r="EE31" s="90">
        <f t="shared" si="18"/>
        <v>11.9</v>
      </c>
      <c r="EF31" s="90">
        <f t="shared" si="18"/>
        <v>0</v>
      </c>
      <c r="EG31" s="90">
        <f t="shared" si="18"/>
        <v>10</v>
      </c>
      <c r="EH31" s="90">
        <f t="shared" si="18"/>
        <v>0</v>
      </c>
      <c r="EI31" s="90">
        <f t="shared" si="18"/>
        <v>0</v>
      </c>
      <c r="EJ31" s="90">
        <f t="shared" si="18"/>
        <v>0</v>
      </c>
      <c r="EK31" s="90">
        <f t="shared" si="18"/>
        <v>0</v>
      </c>
      <c r="EL31" s="90">
        <f t="shared" si="18"/>
        <v>65</v>
      </c>
      <c r="EM31" s="90">
        <f t="shared" si="18"/>
        <v>39.1</v>
      </c>
      <c r="EN31" s="90">
        <f t="shared" si="18"/>
        <v>0</v>
      </c>
      <c r="EO31" s="90">
        <f t="shared" si="18"/>
        <v>343</v>
      </c>
      <c r="EP31" s="90">
        <f t="shared" si="18"/>
        <v>0</v>
      </c>
      <c r="EQ31" s="90">
        <f t="shared" si="18"/>
        <v>0</v>
      </c>
      <c r="ER31" s="90">
        <f t="shared" si="18"/>
        <v>0</v>
      </c>
      <c r="ES31" s="90">
        <f t="shared" si="18"/>
        <v>10</v>
      </c>
      <c r="ET31" s="90">
        <f t="shared" si="18"/>
        <v>10</v>
      </c>
      <c r="EU31" s="90">
        <f t="shared" si="18"/>
        <v>0</v>
      </c>
      <c r="EV31" s="90">
        <f t="shared" si="18"/>
        <v>119.3</v>
      </c>
      <c r="EW31" s="90">
        <f t="shared" si="18"/>
        <v>41.9</v>
      </c>
      <c r="EX31" s="90">
        <f t="shared" si="18"/>
        <v>283</v>
      </c>
      <c r="EY31" s="90">
        <f t="shared" si="18"/>
        <v>0</v>
      </c>
      <c r="EZ31" s="90">
        <f t="shared" si="18"/>
        <v>44.1</v>
      </c>
      <c r="FA31" s="90">
        <f t="shared" si="18"/>
        <v>0</v>
      </c>
      <c r="FB31" s="90">
        <f t="shared" si="18"/>
        <v>90.4</v>
      </c>
      <c r="FC31" s="90">
        <f t="shared" si="18"/>
        <v>0</v>
      </c>
      <c r="FD31" s="90">
        <f t="shared" si="18"/>
        <v>783</v>
      </c>
      <c r="FE31" s="90">
        <f t="shared" si="18"/>
        <v>0</v>
      </c>
      <c r="FF31" s="90">
        <f t="shared" si="18"/>
        <v>0</v>
      </c>
      <c r="FG31" s="90">
        <f t="shared" ref="FG31:GE31" si="19">FG32+FG33+FG34</f>
        <v>0</v>
      </c>
      <c r="FH31" s="90">
        <f t="shared" si="19"/>
        <v>51.8</v>
      </c>
      <c r="FI31" s="90">
        <f t="shared" si="19"/>
        <v>0</v>
      </c>
      <c r="FJ31" s="90">
        <f t="shared" si="19"/>
        <v>25</v>
      </c>
      <c r="FK31" s="90">
        <f t="shared" si="19"/>
        <v>0</v>
      </c>
      <c r="FL31" s="90">
        <f t="shared" si="19"/>
        <v>122.5</v>
      </c>
      <c r="FM31" s="90">
        <f t="shared" si="19"/>
        <v>7</v>
      </c>
      <c r="FN31" s="90">
        <f t="shared" si="19"/>
        <v>370.3</v>
      </c>
      <c r="FO31" s="90">
        <f t="shared" si="19"/>
        <v>0</v>
      </c>
      <c r="FP31" s="90">
        <f t="shared" si="19"/>
        <v>0</v>
      </c>
      <c r="FQ31" s="90">
        <f t="shared" si="19"/>
        <v>0</v>
      </c>
      <c r="FR31" s="90">
        <f t="shared" si="19"/>
        <v>0</v>
      </c>
      <c r="FS31" s="90">
        <f t="shared" si="19"/>
        <v>0</v>
      </c>
      <c r="FT31" s="90">
        <f t="shared" si="19"/>
        <v>0</v>
      </c>
      <c r="FU31" s="90">
        <f t="shared" si="19"/>
        <v>0</v>
      </c>
      <c r="FV31" s="90">
        <f t="shared" si="19"/>
        <v>0</v>
      </c>
      <c r="FW31" s="90">
        <f t="shared" si="19"/>
        <v>0</v>
      </c>
      <c r="FX31" s="90">
        <f t="shared" si="19"/>
        <v>0</v>
      </c>
      <c r="FY31" s="90">
        <f t="shared" si="19"/>
        <v>0</v>
      </c>
      <c r="FZ31" s="90">
        <f t="shared" si="19"/>
        <v>0</v>
      </c>
      <c r="GA31" s="90">
        <f t="shared" si="19"/>
        <v>0</v>
      </c>
      <c r="GB31" s="90">
        <f t="shared" si="19"/>
        <v>0</v>
      </c>
      <c r="GC31" s="90">
        <f t="shared" si="19"/>
        <v>0</v>
      </c>
      <c r="GD31" s="90">
        <f t="shared" si="19"/>
        <v>0</v>
      </c>
      <c r="GE31" s="90">
        <f t="shared" si="19"/>
        <v>0</v>
      </c>
    </row>
    <row r="32" spans="1:187" ht="30.75" customHeight="1" thickBot="1" x14ac:dyDescent="0.25">
      <c r="A32" s="28" t="s">
        <v>42</v>
      </c>
      <c r="B32" s="29"/>
      <c r="C32" s="29">
        <f>SUM(D32:GE32)</f>
        <v>0</v>
      </c>
      <c r="D32" s="86"/>
      <c r="E32" s="87"/>
      <c r="F32" s="88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8"/>
      <c r="U32" s="87"/>
      <c r="V32" s="87"/>
      <c r="W32" s="87"/>
      <c r="X32" s="87"/>
      <c r="Y32" s="87"/>
      <c r="Z32" s="87"/>
      <c r="AA32" s="87"/>
      <c r="AB32" s="88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8"/>
      <c r="AZ32" s="87"/>
      <c r="BA32" s="87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3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3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3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</row>
    <row r="33" spans="1:187" ht="21.75" customHeight="1" thickBot="1" x14ac:dyDescent="0.25">
      <c r="A33" s="28" t="s">
        <v>43</v>
      </c>
      <c r="B33" s="29"/>
      <c r="C33" s="29">
        <f>SUM(D33:GE33)</f>
        <v>250</v>
      </c>
      <c r="D33" s="86"/>
      <c r="E33" s="87"/>
      <c r="F33" s="88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8"/>
      <c r="U33" s="87"/>
      <c r="V33" s="87"/>
      <c r="W33" s="87"/>
      <c r="X33" s="87"/>
      <c r="Y33" s="87"/>
      <c r="Z33" s="87"/>
      <c r="AA33" s="87"/>
      <c r="AB33" s="88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8"/>
      <c r="AZ33" s="87"/>
      <c r="BA33" s="87"/>
      <c r="BB33" s="79"/>
      <c r="BC33" s="79"/>
      <c r="BD33" s="79"/>
      <c r="BE33" s="79"/>
      <c r="BF33" s="79"/>
      <c r="BG33" s="79">
        <v>0</v>
      </c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80"/>
      <c r="BY33" s="79"/>
      <c r="BZ33" s="79"/>
      <c r="CA33" s="79"/>
      <c r="CB33" s="79"/>
      <c r="CC33" s="79">
        <v>250</v>
      </c>
      <c r="CD33" s="79">
        <v>0</v>
      </c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>
        <v>0</v>
      </c>
      <c r="CT33" s="79"/>
      <c r="CU33" s="79"/>
      <c r="CV33" s="79"/>
      <c r="CW33" s="79"/>
      <c r="CX33" s="79"/>
      <c r="CY33" s="79"/>
      <c r="CZ33" s="80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80">
        <v>0</v>
      </c>
      <c r="EB33" s="79">
        <v>0</v>
      </c>
      <c r="EC33" s="79"/>
      <c r="ED33" s="79"/>
      <c r="EE33" s="79">
        <v>0</v>
      </c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</row>
    <row r="34" spans="1:187" ht="13.5" thickBot="1" x14ac:dyDescent="0.25">
      <c r="A34" s="28" t="s">
        <v>44</v>
      </c>
      <c r="B34" s="29"/>
      <c r="C34" s="29">
        <f>SUM(D34:GE34)</f>
        <v>24822.260000000006</v>
      </c>
      <c r="D34" s="86"/>
      <c r="E34" s="87"/>
      <c r="F34" s="88"/>
      <c r="G34" s="87"/>
      <c r="H34" s="87">
        <v>51.8</v>
      </c>
      <c r="I34" s="87"/>
      <c r="J34" s="87"/>
      <c r="K34" s="87">
        <v>128</v>
      </c>
      <c r="L34" s="87"/>
      <c r="M34" s="87">
        <v>7</v>
      </c>
      <c r="N34" s="87">
        <v>70</v>
      </c>
      <c r="O34" s="87">
        <v>5755.1</v>
      </c>
      <c r="P34" s="87"/>
      <c r="Q34" s="87"/>
      <c r="R34" s="87"/>
      <c r="S34" s="87"/>
      <c r="T34" s="88">
        <v>31.99</v>
      </c>
      <c r="U34" s="87">
        <v>37</v>
      </c>
      <c r="V34" s="87">
        <v>5198.1000000000004</v>
      </c>
      <c r="W34" s="87"/>
      <c r="X34" s="87"/>
      <c r="Y34" s="87">
        <v>1394.2</v>
      </c>
      <c r="Z34" s="87">
        <v>61.98</v>
      </c>
      <c r="AA34" s="87"/>
      <c r="AB34" s="88">
        <v>188.6</v>
      </c>
      <c r="AC34" s="87"/>
      <c r="AD34" s="87"/>
      <c r="AE34" s="87">
        <v>28.4</v>
      </c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>
        <v>318</v>
      </c>
      <c r="AS34" s="87">
        <v>2625.9</v>
      </c>
      <c r="AT34" s="87"/>
      <c r="AU34" s="87"/>
      <c r="AV34" s="87">
        <v>10.7</v>
      </c>
      <c r="AW34" s="87"/>
      <c r="AX34" s="87">
        <v>3082.9</v>
      </c>
      <c r="AY34" s="88">
        <v>43.6</v>
      </c>
      <c r="AZ34" s="87"/>
      <c r="BA34" s="87">
        <v>18</v>
      </c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>
        <v>493.4</v>
      </c>
      <c r="BM34" s="92">
        <v>57</v>
      </c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3">
        <v>545.9</v>
      </c>
      <c r="BY34" s="92"/>
      <c r="BZ34" s="92"/>
      <c r="CA34" s="92">
        <v>31.3</v>
      </c>
      <c r="CB34" s="92"/>
      <c r="CC34" s="92"/>
      <c r="CD34" s="92"/>
      <c r="CE34" s="92"/>
      <c r="CF34" s="92"/>
      <c r="CG34" s="92">
        <v>143</v>
      </c>
      <c r="CH34" s="92"/>
      <c r="CI34" s="92">
        <v>221.9</v>
      </c>
      <c r="CJ34" s="92">
        <v>531.9</v>
      </c>
      <c r="CK34" s="92">
        <v>310.5</v>
      </c>
      <c r="CL34" s="92">
        <v>31.8</v>
      </c>
      <c r="CM34" s="92">
        <v>255</v>
      </c>
      <c r="CN34" s="92"/>
      <c r="CO34" s="92"/>
      <c r="CP34" s="92">
        <v>206.6</v>
      </c>
      <c r="CQ34" s="92">
        <v>12</v>
      </c>
      <c r="CR34" s="92"/>
      <c r="CS34" s="92"/>
      <c r="CT34" s="92"/>
      <c r="CU34" s="92"/>
      <c r="CV34" s="92"/>
      <c r="CW34" s="92"/>
      <c r="CX34" s="92">
        <v>223</v>
      </c>
      <c r="CY34" s="92"/>
      <c r="CZ34" s="93"/>
      <c r="DA34" s="92"/>
      <c r="DB34" s="92"/>
      <c r="DC34" s="92"/>
      <c r="DD34" s="92"/>
      <c r="DE34" s="92"/>
      <c r="DF34" s="92">
        <v>6.9</v>
      </c>
      <c r="DG34" s="92"/>
      <c r="DH34" s="92"/>
      <c r="DI34" s="92"/>
      <c r="DJ34" s="92"/>
      <c r="DK34" s="92"/>
      <c r="DL34" s="92"/>
      <c r="DM34" s="92"/>
      <c r="DN34" s="92"/>
      <c r="DO34" s="92"/>
      <c r="DP34" s="92">
        <v>10</v>
      </c>
      <c r="DQ34" s="92">
        <v>91.6</v>
      </c>
      <c r="DR34" s="92">
        <v>122.99</v>
      </c>
      <c r="DS34" s="92"/>
      <c r="DT34" s="92"/>
      <c r="DU34" s="92"/>
      <c r="DV34" s="92"/>
      <c r="DW34" s="92"/>
      <c r="DX34" s="92">
        <v>35</v>
      </c>
      <c r="DY34" s="92"/>
      <c r="DZ34" s="92"/>
      <c r="EA34" s="93"/>
      <c r="EB34" s="92">
        <v>13.9</v>
      </c>
      <c r="EC34" s="92"/>
      <c r="ED34" s="92"/>
      <c r="EE34" s="92">
        <v>11.9</v>
      </c>
      <c r="EF34" s="92"/>
      <c r="EG34" s="92">
        <v>10</v>
      </c>
      <c r="EH34" s="92"/>
      <c r="EI34" s="92"/>
      <c r="EJ34" s="92"/>
      <c r="EK34" s="92"/>
      <c r="EL34" s="92">
        <v>65</v>
      </c>
      <c r="EM34" s="92">
        <v>39.1</v>
      </c>
      <c r="EN34" s="92"/>
      <c r="EO34" s="92">
        <v>343</v>
      </c>
      <c r="EP34" s="92"/>
      <c r="EQ34" s="92"/>
      <c r="ER34" s="92"/>
      <c r="ES34" s="92">
        <v>10</v>
      </c>
      <c r="ET34" s="92">
        <v>10</v>
      </c>
      <c r="EU34" s="92"/>
      <c r="EV34" s="92">
        <v>119.3</v>
      </c>
      <c r="EW34" s="92">
        <v>41.9</v>
      </c>
      <c r="EX34" s="92">
        <v>283</v>
      </c>
      <c r="EY34" s="92"/>
      <c r="EZ34" s="92">
        <v>44.1</v>
      </c>
      <c r="FA34" s="92"/>
      <c r="FB34" s="92">
        <v>90.4</v>
      </c>
      <c r="FC34" s="92"/>
      <c r="FD34" s="92">
        <v>783</v>
      </c>
      <c r="FE34" s="92"/>
      <c r="FF34" s="92"/>
      <c r="FG34" s="92"/>
      <c r="FH34" s="92">
        <v>51.8</v>
      </c>
      <c r="FI34" s="92"/>
      <c r="FJ34" s="92">
        <v>25</v>
      </c>
      <c r="FK34" s="92"/>
      <c r="FL34" s="92">
        <v>122.5</v>
      </c>
      <c r="FM34" s="92">
        <v>7</v>
      </c>
      <c r="FN34" s="92">
        <v>370.3</v>
      </c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</row>
    <row r="35" spans="1:187" s="5" customFormat="1" ht="22.5" customHeight="1" thickBot="1" x14ac:dyDescent="0.25">
      <c r="A35" s="25" t="s">
        <v>45</v>
      </c>
      <c r="B35" s="26" t="s">
        <v>11</v>
      </c>
      <c r="C35" s="33">
        <f>C36+C37</f>
        <v>138672061.89999998</v>
      </c>
      <c r="D35" s="89">
        <f t="shared" ref="D35:AH35" si="20">D36+D37</f>
        <v>0</v>
      </c>
      <c r="E35" s="90">
        <f t="shared" si="20"/>
        <v>0</v>
      </c>
      <c r="F35" s="91">
        <f t="shared" si="20"/>
        <v>0</v>
      </c>
      <c r="G35" s="90">
        <f t="shared" si="20"/>
        <v>0</v>
      </c>
      <c r="H35" s="90">
        <f t="shared" si="20"/>
        <v>0</v>
      </c>
      <c r="I35" s="90">
        <f t="shared" si="20"/>
        <v>0</v>
      </c>
      <c r="J35" s="90">
        <f t="shared" si="20"/>
        <v>0</v>
      </c>
      <c r="K35" s="90">
        <f t="shared" si="20"/>
        <v>0</v>
      </c>
      <c r="L35" s="90">
        <f t="shared" si="20"/>
        <v>0</v>
      </c>
      <c r="M35" s="90">
        <f t="shared" si="20"/>
        <v>0</v>
      </c>
      <c r="N35" s="90">
        <f t="shared" si="20"/>
        <v>0</v>
      </c>
      <c r="O35" s="90">
        <f t="shared" si="20"/>
        <v>135578390.69999999</v>
      </c>
      <c r="P35" s="90">
        <f t="shared" si="20"/>
        <v>0</v>
      </c>
      <c r="Q35" s="90">
        <f t="shared" si="20"/>
        <v>0</v>
      </c>
      <c r="R35" s="90">
        <f t="shared" si="20"/>
        <v>0</v>
      </c>
      <c r="S35" s="90">
        <f t="shared" si="20"/>
        <v>0</v>
      </c>
      <c r="T35" s="91">
        <f t="shared" si="20"/>
        <v>0</v>
      </c>
      <c r="U35" s="90">
        <f t="shared" si="20"/>
        <v>0</v>
      </c>
      <c r="V35" s="90">
        <f t="shared" si="20"/>
        <v>0</v>
      </c>
      <c r="W35" s="90">
        <f t="shared" si="20"/>
        <v>0</v>
      </c>
      <c r="X35" s="90">
        <f t="shared" si="20"/>
        <v>0</v>
      </c>
      <c r="Y35" s="90">
        <f t="shared" si="20"/>
        <v>0</v>
      </c>
      <c r="Z35" s="90">
        <f t="shared" si="20"/>
        <v>0</v>
      </c>
      <c r="AA35" s="90">
        <f t="shared" si="20"/>
        <v>0</v>
      </c>
      <c r="AB35" s="91">
        <f t="shared" si="20"/>
        <v>0</v>
      </c>
      <c r="AC35" s="90">
        <f t="shared" si="20"/>
        <v>0</v>
      </c>
      <c r="AD35" s="90">
        <f t="shared" si="20"/>
        <v>0</v>
      </c>
      <c r="AE35" s="90">
        <f t="shared" si="20"/>
        <v>0</v>
      </c>
      <c r="AF35" s="90">
        <f t="shared" si="20"/>
        <v>0</v>
      </c>
      <c r="AG35" s="90">
        <f t="shared" si="20"/>
        <v>39956.199999999997</v>
      </c>
      <c r="AH35" s="90">
        <f t="shared" si="20"/>
        <v>0</v>
      </c>
      <c r="AI35" s="90">
        <f t="shared" ref="AI35:BN35" si="21">AI36+AI37</f>
        <v>0</v>
      </c>
      <c r="AJ35" s="90">
        <f t="shared" si="21"/>
        <v>0</v>
      </c>
      <c r="AK35" s="90">
        <f t="shared" si="21"/>
        <v>0</v>
      </c>
      <c r="AL35" s="90">
        <f t="shared" si="21"/>
        <v>0</v>
      </c>
      <c r="AM35" s="90">
        <f t="shared" si="21"/>
        <v>0</v>
      </c>
      <c r="AN35" s="90">
        <f t="shared" si="21"/>
        <v>0</v>
      </c>
      <c r="AO35" s="90">
        <f t="shared" si="21"/>
        <v>0</v>
      </c>
      <c r="AP35" s="90">
        <f t="shared" si="21"/>
        <v>0</v>
      </c>
      <c r="AQ35" s="90">
        <f t="shared" si="21"/>
        <v>0</v>
      </c>
      <c r="AR35" s="90">
        <f t="shared" si="21"/>
        <v>0</v>
      </c>
      <c r="AS35" s="90">
        <f t="shared" si="21"/>
        <v>0</v>
      </c>
      <c r="AT35" s="90">
        <f t="shared" si="21"/>
        <v>0</v>
      </c>
      <c r="AU35" s="90">
        <f t="shared" si="21"/>
        <v>0</v>
      </c>
      <c r="AV35" s="90">
        <f t="shared" si="21"/>
        <v>0</v>
      </c>
      <c r="AW35" s="90">
        <f t="shared" si="21"/>
        <v>0</v>
      </c>
      <c r="AX35" s="90">
        <f t="shared" si="21"/>
        <v>0</v>
      </c>
      <c r="AY35" s="91">
        <f t="shared" si="21"/>
        <v>0</v>
      </c>
      <c r="AZ35" s="90">
        <f t="shared" si="21"/>
        <v>0</v>
      </c>
      <c r="BA35" s="90">
        <f t="shared" si="21"/>
        <v>0</v>
      </c>
      <c r="BB35" s="90">
        <f t="shared" si="21"/>
        <v>0</v>
      </c>
      <c r="BC35" s="90">
        <f t="shared" si="21"/>
        <v>0</v>
      </c>
      <c r="BD35" s="90">
        <f t="shared" si="21"/>
        <v>0</v>
      </c>
      <c r="BE35" s="90">
        <f t="shared" si="21"/>
        <v>0</v>
      </c>
      <c r="BF35" s="90">
        <f t="shared" si="21"/>
        <v>0</v>
      </c>
      <c r="BG35" s="90">
        <f t="shared" si="21"/>
        <v>0</v>
      </c>
      <c r="BH35" s="90">
        <f t="shared" si="21"/>
        <v>0</v>
      </c>
      <c r="BI35" s="90">
        <f t="shared" si="21"/>
        <v>0</v>
      </c>
      <c r="BJ35" s="90">
        <f t="shared" si="21"/>
        <v>0</v>
      </c>
      <c r="BK35" s="90">
        <f t="shared" si="21"/>
        <v>0</v>
      </c>
      <c r="BL35" s="90">
        <f t="shared" si="21"/>
        <v>0</v>
      </c>
      <c r="BM35" s="90">
        <f t="shared" si="21"/>
        <v>0</v>
      </c>
      <c r="BN35" s="90">
        <f t="shared" si="21"/>
        <v>0</v>
      </c>
      <c r="BO35" s="90">
        <f t="shared" ref="BO35:CT35" si="22">BO36+BO37</f>
        <v>0</v>
      </c>
      <c r="BP35" s="90">
        <f t="shared" si="22"/>
        <v>0</v>
      </c>
      <c r="BQ35" s="90">
        <f t="shared" si="22"/>
        <v>0</v>
      </c>
      <c r="BR35" s="90">
        <f t="shared" si="22"/>
        <v>0</v>
      </c>
      <c r="BS35" s="90">
        <f t="shared" si="22"/>
        <v>0</v>
      </c>
      <c r="BT35" s="90">
        <f t="shared" si="22"/>
        <v>0</v>
      </c>
      <c r="BU35" s="90">
        <f t="shared" si="22"/>
        <v>0</v>
      </c>
      <c r="BV35" s="90">
        <f t="shared" si="22"/>
        <v>0</v>
      </c>
      <c r="BW35" s="90">
        <f t="shared" si="22"/>
        <v>0</v>
      </c>
      <c r="BX35" s="91">
        <f t="shared" si="22"/>
        <v>0</v>
      </c>
      <c r="BY35" s="90">
        <f t="shared" si="22"/>
        <v>0</v>
      </c>
      <c r="BZ35" s="90">
        <f t="shared" si="22"/>
        <v>0</v>
      </c>
      <c r="CA35" s="90">
        <f t="shared" si="22"/>
        <v>0</v>
      </c>
      <c r="CB35" s="90">
        <f t="shared" si="22"/>
        <v>0</v>
      </c>
      <c r="CC35" s="90">
        <f t="shared" si="22"/>
        <v>0</v>
      </c>
      <c r="CD35" s="90">
        <f t="shared" si="22"/>
        <v>0</v>
      </c>
      <c r="CE35" s="90">
        <f t="shared" si="22"/>
        <v>0</v>
      </c>
      <c r="CF35" s="90">
        <f t="shared" si="22"/>
        <v>0</v>
      </c>
      <c r="CG35" s="90">
        <f t="shared" si="22"/>
        <v>6426.9</v>
      </c>
      <c r="CH35" s="90">
        <f t="shared" si="22"/>
        <v>0</v>
      </c>
      <c r="CI35" s="90">
        <f t="shared" si="22"/>
        <v>0</v>
      </c>
      <c r="CJ35" s="90">
        <f t="shared" si="22"/>
        <v>0</v>
      </c>
      <c r="CK35" s="90">
        <f t="shared" si="22"/>
        <v>0</v>
      </c>
      <c r="CL35" s="90">
        <f t="shared" si="22"/>
        <v>1351</v>
      </c>
      <c r="CM35" s="90">
        <f t="shared" si="22"/>
        <v>0</v>
      </c>
      <c r="CN35" s="90">
        <f t="shared" si="22"/>
        <v>0</v>
      </c>
      <c r="CO35" s="90">
        <f t="shared" si="22"/>
        <v>0</v>
      </c>
      <c r="CP35" s="90">
        <f t="shared" si="22"/>
        <v>0</v>
      </c>
      <c r="CQ35" s="90">
        <f t="shared" si="22"/>
        <v>0</v>
      </c>
      <c r="CR35" s="90">
        <f t="shared" si="22"/>
        <v>0</v>
      </c>
      <c r="CS35" s="90">
        <f t="shared" si="22"/>
        <v>0</v>
      </c>
      <c r="CT35" s="90">
        <f t="shared" si="22"/>
        <v>0</v>
      </c>
      <c r="CU35" s="90">
        <f t="shared" ref="CU35:DZ35" si="23">CU36+CU37</f>
        <v>0</v>
      </c>
      <c r="CV35" s="90">
        <f t="shared" si="23"/>
        <v>0</v>
      </c>
      <c r="CW35" s="90">
        <f t="shared" si="23"/>
        <v>0</v>
      </c>
      <c r="CX35" s="90">
        <f t="shared" si="23"/>
        <v>0</v>
      </c>
      <c r="CY35" s="90">
        <f t="shared" si="23"/>
        <v>0</v>
      </c>
      <c r="CZ35" s="91">
        <f t="shared" si="23"/>
        <v>0</v>
      </c>
      <c r="DA35" s="90">
        <f t="shared" si="23"/>
        <v>0</v>
      </c>
      <c r="DB35" s="90">
        <f t="shared" si="23"/>
        <v>0</v>
      </c>
      <c r="DC35" s="90">
        <f t="shared" si="23"/>
        <v>0</v>
      </c>
      <c r="DD35" s="90">
        <f t="shared" si="23"/>
        <v>0</v>
      </c>
      <c r="DE35" s="90">
        <f t="shared" si="23"/>
        <v>0</v>
      </c>
      <c r="DF35" s="90">
        <f t="shared" si="23"/>
        <v>0</v>
      </c>
      <c r="DG35" s="90">
        <f t="shared" si="23"/>
        <v>0</v>
      </c>
      <c r="DH35" s="90">
        <f t="shared" si="23"/>
        <v>0</v>
      </c>
      <c r="DI35" s="90">
        <f t="shared" si="23"/>
        <v>0</v>
      </c>
      <c r="DJ35" s="90">
        <f t="shared" si="23"/>
        <v>0</v>
      </c>
      <c r="DK35" s="90">
        <f t="shared" si="23"/>
        <v>0</v>
      </c>
      <c r="DL35" s="90">
        <f t="shared" si="23"/>
        <v>0</v>
      </c>
      <c r="DM35" s="90">
        <f t="shared" si="23"/>
        <v>0</v>
      </c>
      <c r="DN35" s="90">
        <f t="shared" si="23"/>
        <v>0</v>
      </c>
      <c r="DO35" s="90">
        <f t="shared" si="23"/>
        <v>0</v>
      </c>
      <c r="DP35" s="90">
        <f t="shared" si="23"/>
        <v>0</v>
      </c>
      <c r="DQ35" s="90">
        <f t="shared" si="23"/>
        <v>0</v>
      </c>
      <c r="DR35" s="90">
        <f t="shared" si="23"/>
        <v>0</v>
      </c>
      <c r="DS35" s="90">
        <f t="shared" si="23"/>
        <v>0</v>
      </c>
      <c r="DT35" s="90">
        <f t="shared" si="23"/>
        <v>0</v>
      </c>
      <c r="DU35" s="90">
        <f t="shared" si="23"/>
        <v>0</v>
      </c>
      <c r="DV35" s="90">
        <f t="shared" si="23"/>
        <v>0</v>
      </c>
      <c r="DW35" s="90">
        <f t="shared" si="23"/>
        <v>0</v>
      </c>
      <c r="DX35" s="90">
        <f t="shared" si="23"/>
        <v>0</v>
      </c>
      <c r="DY35" s="90">
        <f t="shared" si="23"/>
        <v>0</v>
      </c>
      <c r="DZ35" s="90">
        <f t="shared" si="23"/>
        <v>0</v>
      </c>
      <c r="EA35" s="91">
        <f t="shared" ref="EA35:FF35" si="24">EA36+EA37</f>
        <v>0</v>
      </c>
      <c r="EB35" s="90">
        <f t="shared" si="24"/>
        <v>0</v>
      </c>
      <c r="EC35" s="90">
        <f t="shared" si="24"/>
        <v>0</v>
      </c>
      <c r="ED35" s="90">
        <f t="shared" si="24"/>
        <v>0</v>
      </c>
      <c r="EE35" s="90">
        <f t="shared" si="24"/>
        <v>0</v>
      </c>
      <c r="EF35" s="90">
        <f t="shared" si="24"/>
        <v>0</v>
      </c>
      <c r="EG35" s="90">
        <f t="shared" si="24"/>
        <v>0</v>
      </c>
      <c r="EH35" s="90">
        <f t="shared" si="24"/>
        <v>0</v>
      </c>
      <c r="EI35" s="90">
        <f t="shared" si="24"/>
        <v>0</v>
      </c>
      <c r="EJ35" s="90">
        <f t="shared" si="24"/>
        <v>0</v>
      </c>
      <c r="EK35" s="90">
        <f t="shared" si="24"/>
        <v>0</v>
      </c>
      <c r="EL35" s="90">
        <f t="shared" si="24"/>
        <v>0</v>
      </c>
      <c r="EM35" s="90">
        <f t="shared" si="24"/>
        <v>0</v>
      </c>
      <c r="EN35" s="90">
        <f t="shared" si="24"/>
        <v>0</v>
      </c>
      <c r="EO35" s="90">
        <f t="shared" si="24"/>
        <v>0</v>
      </c>
      <c r="EP35" s="90">
        <f t="shared" si="24"/>
        <v>0</v>
      </c>
      <c r="EQ35" s="90">
        <f t="shared" si="24"/>
        <v>30000</v>
      </c>
      <c r="ER35" s="90">
        <f t="shared" si="24"/>
        <v>0</v>
      </c>
      <c r="ES35" s="90">
        <f t="shared" si="24"/>
        <v>0</v>
      </c>
      <c r="ET35" s="90">
        <f t="shared" si="24"/>
        <v>0</v>
      </c>
      <c r="EU35" s="90">
        <f t="shared" si="24"/>
        <v>0</v>
      </c>
      <c r="EV35" s="90">
        <f t="shared" si="24"/>
        <v>0</v>
      </c>
      <c r="EW35" s="90">
        <f t="shared" si="24"/>
        <v>0</v>
      </c>
      <c r="EX35" s="90">
        <f t="shared" si="24"/>
        <v>0</v>
      </c>
      <c r="EY35" s="90">
        <f t="shared" si="24"/>
        <v>0</v>
      </c>
      <c r="EZ35" s="90">
        <f t="shared" si="24"/>
        <v>0</v>
      </c>
      <c r="FA35" s="90">
        <f t="shared" si="24"/>
        <v>0</v>
      </c>
      <c r="FB35" s="90">
        <f t="shared" si="24"/>
        <v>0</v>
      </c>
      <c r="FC35" s="90">
        <f t="shared" si="24"/>
        <v>0</v>
      </c>
      <c r="FD35" s="90">
        <f t="shared" si="24"/>
        <v>0</v>
      </c>
      <c r="FE35" s="90">
        <f t="shared" si="24"/>
        <v>0</v>
      </c>
      <c r="FF35" s="90">
        <f t="shared" si="24"/>
        <v>0</v>
      </c>
      <c r="FG35" s="90">
        <f t="shared" ref="FG35:GE35" si="25">FG36+FG37</f>
        <v>0</v>
      </c>
      <c r="FH35" s="90">
        <f t="shared" si="25"/>
        <v>0</v>
      </c>
      <c r="FI35" s="90">
        <f t="shared" si="25"/>
        <v>0</v>
      </c>
      <c r="FJ35" s="90">
        <f t="shared" si="25"/>
        <v>0</v>
      </c>
      <c r="FK35" s="90">
        <f t="shared" si="25"/>
        <v>0</v>
      </c>
      <c r="FL35" s="90">
        <f t="shared" si="25"/>
        <v>0</v>
      </c>
      <c r="FM35" s="90">
        <f t="shared" si="25"/>
        <v>0</v>
      </c>
      <c r="FN35" s="90">
        <f t="shared" si="25"/>
        <v>0</v>
      </c>
      <c r="FO35" s="90">
        <f t="shared" si="25"/>
        <v>0</v>
      </c>
      <c r="FP35" s="90">
        <f t="shared" si="25"/>
        <v>0</v>
      </c>
      <c r="FQ35" s="90">
        <f t="shared" si="25"/>
        <v>0</v>
      </c>
      <c r="FR35" s="90">
        <f t="shared" si="25"/>
        <v>0</v>
      </c>
      <c r="FS35" s="90">
        <f t="shared" si="25"/>
        <v>3015937.1</v>
      </c>
      <c r="FT35" s="90">
        <f t="shared" si="25"/>
        <v>0</v>
      </c>
      <c r="FU35" s="90">
        <f t="shared" si="25"/>
        <v>0</v>
      </c>
      <c r="FV35" s="90">
        <f t="shared" si="25"/>
        <v>0</v>
      </c>
      <c r="FW35" s="90">
        <f t="shared" si="25"/>
        <v>0</v>
      </c>
      <c r="FX35" s="90">
        <f t="shared" si="25"/>
        <v>0</v>
      </c>
      <c r="FY35" s="90">
        <f t="shared" si="25"/>
        <v>0</v>
      </c>
      <c r="FZ35" s="90">
        <f t="shared" si="25"/>
        <v>0</v>
      </c>
      <c r="GA35" s="90">
        <f t="shared" si="25"/>
        <v>0</v>
      </c>
      <c r="GB35" s="90">
        <f t="shared" si="25"/>
        <v>0</v>
      </c>
      <c r="GC35" s="90">
        <f t="shared" si="25"/>
        <v>0</v>
      </c>
      <c r="GD35" s="90">
        <f t="shared" si="25"/>
        <v>0</v>
      </c>
      <c r="GE35" s="90">
        <f t="shared" si="25"/>
        <v>0</v>
      </c>
    </row>
    <row r="36" spans="1:187" ht="13.5" thickBot="1" x14ac:dyDescent="0.25">
      <c r="A36" s="28" t="s">
        <v>46</v>
      </c>
      <c r="B36" s="29"/>
      <c r="C36" s="29">
        <f>SUM(D36:GE36)</f>
        <v>138672061.89999998</v>
      </c>
      <c r="D36" s="75"/>
      <c r="E36" s="76">
        <v>0</v>
      </c>
      <c r="F36" s="77"/>
      <c r="G36" s="76"/>
      <c r="H36" s="76"/>
      <c r="I36" s="76"/>
      <c r="J36" s="76"/>
      <c r="K36" s="76"/>
      <c r="L36" s="76"/>
      <c r="M36" s="76"/>
      <c r="N36" s="76"/>
      <c r="O36" s="76">
        <v>135578390.69999999</v>
      </c>
      <c r="P36" s="76"/>
      <c r="Q36" s="76"/>
      <c r="R36" s="76"/>
      <c r="S36" s="76"/>
      <c r="T36" s="77"/>
      <c r="U36" s="76"/>
      <c r="V36" s="76"/>
      <c r="W36" s="76"/>
      <c r="X36" s="76"/>
      <c r="Y36" s="76"/>
      <c r="Z36" s="76"/>
      <c r="AA36" s="76"/>
      <c r="AB36" s="77"/>
      <c r="AC36" s="76"/>
      <c r="AD36" s="76"/>
      <c r="AE36" s="76"/>
      <c r="AF36" s="76"/>
      <c r="AG36" s="76">
        <v>39956.199999999997</v>
      </c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7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7"/>
      <c r="BY36" s="76"/>
      <c r="BZ36" s="76"/>
      <c r="CA36" s="76"/>
      <c r="CB36" s="76"/>
      <c r="CC36" s="76"/>
      <c r="CD36" s="76"/>
      <c r="CE36" s="76"/>
      <c r="CF36" s="76"/>
      <c r="CG36" s="76">
        <v>6426.9</v>
      </c>
      <c r="CH36" s="76"/>
      <c r="CI36" s="76"/>
      <c r="CJ36" s="76"/>
      <c r="CK36" s="76"/>
      <c r="CL36" s="76">
        <v>1351</v>
      </c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7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7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>
        <v>30000</v>
      </c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>
        <v>3015937.1</v>
      </c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</row>
    <row r="37" spans="1:187" ht="13.5" thickBot="1" x14ac:dyDescent="0.25">
      <c r="A37" s="28" t="s">
        <v>47</v>
      </c>
      <c r="B37" s="29"/>
      <c r="C37" s="29">
        <f>SUM(D37:GE37)</f>
        <v>0</v>
      </c>
      <c r="D37" s="86"/>
      <c r="E37" s="87"/>
      <c r="F37" s="88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8"/>
      <c r="U37" s="87"/>
      <c r="V37" s="87"/>
      <c r="W37" s="87"/>
      <c r="X37" s="87"/>
      <c r="Y37" s="87"/>
      <c r="Z37" s="87"/>
      <c r="AA37" s="87"/>
      <c r="AB37" s="88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8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8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8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8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</row>
    <row r="38" spans="1:187" s="5" customFormat="1" ht="30.75" thickBot="1" x14ac:dyDescent="0.25">
      <c r="A38" s="25" t="s">
        <v>48</v>
      </c>
      <c r="B38" s="34">
        <v>1.5</v>
      </c>
      <c r="C38" s="35">
        <f>C39+C40</f>
        <v>10475055.800000001</v>
      </c>
      <c r="D38" s="94">
        <f t="shared" ref="D38:AH38" si="26">D39+D40</f>
        <v>0</v>
      </c>
      <c r="E38" s="12">
        <f t="shared" si="26"/>
        <v>0</v>
      </c>
      <c r="F38" s="95">
        <f t="shared" si="26"/>
        <v>0</v>
      </c>
      <c r="G38" s="12">
        <f t="shared" si="26"/>
        <v>0</v>
      </c>
      <c r="H38" s="12">
        <f t="shared" si="26"/>
        <v>0</v>
      </c>
      <c r="I38" s="12">
        <f t="shared" si="26"/>
        <v>0</v>
      </c>
      <c r="J38" s="12">
        <f t="shared" si="26"/>
        <v>0</v>
      </c>
      <c r="K38" s="12">
        <f t="shared" si="26"/>
        <v>0</v>
      </c>
      <c r="L38" s="12">
        <f t="shared" si="26"/>
        <v>0</v>
      </c>
      <c r="M38" s="12">
        <f t="shared" si="26"/>
        <v>0</v>
      </c>
      <c r="N38" s="12">
        <f t="shared" si="26"/>
        <v>0</v>
      </c>
      <c r="O38" s="12">
        <f t="shared" si="26"/>
        <v>0</v>
      </c>
      <c r="P38" s="12">
        <f t="shared" si="26"/>
        <v>0</v>
      </c>
      <c r="Q38" s="12">
        <f t="shared" si="26"/>
        <v>0</v>
      </c>
      <c r="R38" s="12">
        <f t="shared" si="26"/>
        <v>0</v>
      </c>
      <c r="S38" s="12">
        <f t="shared" si="26"/>
        <v>0</v>
      </c>
      <c r="T38" s="95">
        <f t="shared" si="26"/>
        <v>0</v>
      </c>
      <c r="U38" s="12">
        <f t="shared" si="26"/>
        <v>0</v>
      </c>
      <c r="V38" s="12">
        <f t="shared" si="26"/>
        <v>0</v>
      </c>
      <c r="W38" s="12">
        <f t="shared" si="26"/>
        <v>0</v>
      </c>
      <c r="X38" s="12">
        <f t="shared" si="26"/>
        <v>0</v>
      </c>
      <c r="Y38" s="12">
        <f t="shared" si="26"/>
        <v>0</v>
      </c>
      <c r="Z38" s="12">
        <f t="shared" si="26"/>
        <v>0</v>
      </c>
      <c r="AA38" s="12">
        <f t="shared" si="26"/>
        <v>0</v>
      </c>
      <c r="AB38" s="95">
        <f t="shared" si="26"/>
        <v>0</v>
      </c>
      <c r="AC38" s="12">
        <f t="shared" si="26"/>
        <v>0</v>
      </c>
      <c r="AD38" s="12">
        <f t="shared" si="26"/>
        <v>0</v>
      </c>
      <c r="AE38" s="12">
        <f t="shared" si="26"/>
        <v>0</v>
      </c>
      <c r="AF38" s="12">
        <f t="shared" si="26"/>
        <v>0</v>
      </c>
      <c r="AG38" s="12">
        <f t="shared" si="26"/>
        <v>0</v>
      </c>
      <c r="AH38" s="12">
        <f t="shared" si="26"/>
        <v>0</v>
      </c>
      <c r="AI38" s="12">
        <f t="shared" ref="AI38:BN38" si="27">AI39+AI40</f>
        <v>0</v>
      </c>
      <c r="AJ38" s="12">
        <f t="shared" si="27"/>
        <v>0</v>
      </c>
      <c r="AK38" s="12">
        <f t="shared" si="27"/>
        <v>0</v>
      </c>
      <c r="AL38" s="12">
        <f t="shared" si="27"/>
        <v>0</v>
      </c>
      <c r="AM38" s="12">
        <f t="shared" si="27"/>
        <v>0</v>
      </c>
      <c r="AN38" s="12">
        <f t="shared" si="27"/>
        <v>0</v>
      </c>
      <c r="AO38" s="12">
        <f t="shared" si="27"/>
        <v>0</v>
      </c>
      <c r="AP38" s="12">
        <f t="shared" si="27"/>
        <v>0</v>
      </c>
      <c r="AQ38" s="12">
        <f t="shared" si="27"/>
        <v>0</v>
      </c>
      <c r="AR38" s="12">
        <f t="shared" si="27"/>
        <v>0</v>
      </c>
      <c r="AS38" s="12">
        <f t="shared" si="27"/>
        <v>0</v>
      </c>
      <c r="AT38" s="12">
        <f t="shared" si="27"/>
        <v>0</v>
      </c>
      <c r="AU38" s="12">
        <f t="shared" si="27"/>
        <v>0</v>
      </c>
      <c r="AV38" s="12">
        <f t="shared" si="27"/>
        <v>0</v>
      </c>
      <c r="AW38" s="12">
        <f t="shared" si="27"/>
        <v>0</v>
      </c>
      <c r="AX38" s="12">
        <f t="shared" si="27"/>
        <v>0</v>
      </c>
      <c r="AY38" s="95">
        <f t="shared" si="27"/>
        <v>0</v>
      </c>
      <c r="AZ38" s="12">
        <f t="shared" si="27"/>
        <v>0</v>
      </c>
      <c r="BA38" s="12">
        <f t="shared" si="27"/>
        <v>0</v>
      </c>
      <c r="BB38" s="12">
        <f t="shared" si="27"/>
        <v>0</v>
      </c>
      <c r="BC38" s="12">
        <f t="shared" si="27"/>
        <v>0</v>
      </c>
      <c r="BD38" s="12">
        <f t="shared" si="27"/>
        <v>0</v>
      </c>
      <c r="BE38" s="12">
        <f t="shared" si="27"/>
        <v>0</v>
      </c>
      <c r="BF38" s="12">
        <f t="shared" si="27"/>
        <v>0</v>
      </c>
      <c r="BG38" s="12">
        <f t="shared" si="27"/>
        <v>0</v>
      </c>
      <c r="BH38" s="12">
        <f t="shared" si="27"/>
        <v>0</v>
      </c>
      <c r="BI38" s="12">
        <f t="shared" si="27"/>
        <v>0</v>
      </c>
      <c r="BJ38" s="12">
        <f t="shared" si="27"/>
        <v>0</v>
      </c>
      <c r="BK38" s="12">
        <f t="shared" si="27"/>
        <v>0</v>
      </c>
      <c r="BL38" s="12">
        <f t="shared" si="27"/>
        <v>0</v>
      </c>
      <c r="BM38" s="12">
        <f t="shared" si="27"/>
        <v>0</v>
      </c>
      <c r="BN38" s="12">
        <f t="shared" si="27"/>
        <v>0</v>
      </c>
      <c r="BO38" s="12">
        <f t="shared" ref="BO38:CT38" si="28">BO39+BO40</f>
        <v>0</v>
      </c>
      <c r="BP38" s="12">
        <f t="shared" si="28"/>
        <v>0</v>
      </c>
      <c r="BQ38" s="12">
        <f t="shared" si="28"/>
        <v>0</v>
      </c>
      <c r="BR38" s="12">
        <f t="shared" si="28"/>
        <v>0</v>
      </c>
      <c r="BS38" s="12">
        <f t="shared" si="28"/>
        <v>0</v>
      </c>
      <c r="BT38" s="12">
        <f t="shared" si="28"/>
        <v>0</v>
      </c>
      <c r="BU38" s="12">
        <f t="shared" si="28"/>
        <v>0</v>
      </c>
      <c r="BV38" s="12">
        <f t="shared" si="28"/>
        <v>0</v>
      </c>
      <c r="BW38" s="12">
        <f t="shared" si="28"/>
        <v>0</v>
      </c>
      <c r="BX38" s="95">
        <f t="shared" si="28"/>
        <v>0</v>
      </c>
      <c r="BY38" s="12">
        <f t="shared" si="28"/>
        <v>0</v>
      </c>
      <c r="BZ38" s="12">
        <f t="shared" si="28"/>
        <v>0</v>
      </c>
      <c r="CA38" s="12">
        <f t="shared" si="28"/>
        <v>0</v>
      </c>
      <c r="CB38" s="12">
        <f t="shared" si="28"/>
        <v>0</v>
      </c>
      <c r="CC38" s="12">
        <f t="shared" si="28"/>
        <v>0</v>
      </c>
      <c r="CD38" s="12">
        <f t="shared" si="28"/>
        <v>0</v>
      </c>
      <c r="CE38" s="12">
        <f t="shared" si="28"/>
        <v>0</v>
      </c>
      <c r="CF38" s="12">
        <f t="shared" si="28"/>
        <v>0</v>
      </c>
      <c r="CG38" s="12">
        <f t="shared" si="28"/>
        <v>0</v>
      </c>
      <c r="CH38" s="12">
        <f t="shared" si="28"/>
        <v>0</v>
      </c>
      <c r="CI38" s="12">
        <f t="shared" si="28"/>
        <v>0</v>
      </c>
      <c r="CJ38" s="12">
        <f t="shared" si="28"/>
        <v>0</v>
      </c>
      <c r="CK38" s="12">
        <f t="shared" si="28"/>
        <v>0</v>
      </c>
      <c r="CL38" s="12">
        <f t="shared" si="28"/>
        <v>0</v>
      </c>
      <c r="CM38" s="12">
        <f t="shared" si="28"/>
        <v>0</v>
      </c>
      <c r="CN38" s="12">
        <f t="shared" si="28"/>
        <v>0</v>
      </c>
      <c r="CO38" s="12">
        <f t="shared" si="28"/>
        <v>0</v>
      </c>
      <c r="CP38" s="12">
        <f t="shared" si="28"/>
        <v>0</v>
      </c>
      <c r="CQ38" s="12">
        <f t="shared" si="28"/>
        <v>0</v>
      </c>
      <c r="CR38" s="12">
        <f t="shared" si="28"/>
        <v>0</v>
      </c>
      <c r="CS38" s="12">
        <f t="shared" si="28"/>
        <v>0</v>
      </c>
      <c r="CT38" s="12">
        <f t="shared" si="28"/>
        <v>0</v>
      </c>
      <c r="CU38" s="12">
        <f t="shared" ref="CU38:DZ38" si="29">CU39+CU40</f>
        <v>0</v>
      </c>
      <c r="CV38" s="12">
        <f t="shared" si="29"/>
        <v>0</v>
      </c>
      <c r="CW38" s="12">
        <f t="shared" si="29"/>
        <v>0</v>
      </c>
      <c r="CX38" s="12">
        <f t="shared" si="29"/>
        <v>0</v>
      </c>
      <c r="CY38" s="12">
        <f t="shared" si="29"/>
        <v>0</v>
      </c>
      <c r="CZ38" s="95">
        <f t="shared" si="29"/>
        <v>0</v>
      </c>
      <c r="DA38" s="12">
        <f t="shared" si="29"/>
        <v>0</v>
      </c>
      <c r="DB38" s="12">
        <f t="shared" si="29"/>
        <v>0</v>
      </c>
      <c r="DC38" s="12">
        <f t="shared" si="29"/>
        <v>0</v>
      </c>
      <c r="DD38" s="12">
        <f t="shared" si="29"/>
        <v>0</v>
      </c>
      <c r="DE38" s="12">
        <f t="shared" si="29"/>
        <v>0</v>
      </c>
      <c r="DF38" s="12">
        <f t="shared" si="29"/>
        <v>0</v>
      </c>
      <c r="DG38" s="12">
        <f t="shared" si="29"/>
        <v>0</v>
      </c>
      <c r="DH38" s="12">
        <f t="shared" si="29"/>
        <v>0</v>
      </c>
      <c r="DI38" s="12">
        <f t="shared" si="29"/>
        <v>0</v>
      </c>
      <c r="DJ38" s="12">
        <f t="shared" si="29"/>
        <v>0</v>
      </c>
      <c r="DK38" s="12">
        <f t="shared" si="29"/>
        <v>0</v>
      </c>
      <c r="DL38" s="12">
        <f t="shared" si="29"/>
        <v>0</v>
      </c>
      <c r="DM38" s="12">
        <f t="shared" si="29"/>
        <v>0</v>
      </c>
      <c r="DN38" s="12">
        <f t="shared" si="29"/>
        <v>0</v>
      </c>
      <c r="DO38" s="12">
        <f t="shared" si="29"/>
        <v>0</v>
      </c>
      <c r="DP38" s="12">
        <f t="shared" si="29"/>
        <v>0</v>
      </c>
      <c r="DQ38" s="12">
        <f t="shared" si="29"/>
        <v>0</v>
      </c>
      <c r="DR38" s="12">
        <f t="shared" si="29"/>
        <v>0</v>
      </c>
      <c r="DS38" s="12">
        <f t="shared" si="29"/>
        <v>0</v>
      </c>
      <c r="DT38" s="12">
        <f t="shared" si="29"/>
        <v>0</v>
      </c>
      <c r="DU38" s="12">
        <f t="shared" si="29"/>
        <v>0</v>
      </c>
      <c r="DV38" s="12">
        <f t="shared" si="29"/>
        <v>0</v>
      </c>
      <c r="DW38" s="12">
        <f t="shared" si="29"/>
        <v>0</v>
      </c>
      <c r="DX38" s="12">
        <f t="shared" si="29"/>
        <v>0</v>
      </c>
      <c r="DY38" s="12">
        <f t="shared" si="29"/>
        <v>0</v>
      </c>
      <c r="DZ38" s="12">
        <f t="shared" si="29"/>
        <v>0</v>
      </c>
      <c r="EA38" s="95">
        <f t="shared" ref="EA38:FF38" si="30">EA39+EA40</f>
        <v>0</v>
      </c>
      <c r="EB38" s="12">
        <f t="shared" si="30"/>
        <v>0</v>
      </c>
      <c r="EC38" s="12">
        <f t="shared" si="30"/>
        <v>0</v>
      </c>
      <c r="ED38" s="12">
        <f t="shared" si="30"/>
        <v>0</v>
      </c>
      <c r="EE38" s="12">
        <f t="shared" si="30"/>
        <v>0</v>
      </c>
      <c r="EF38" s="12">
        <f t="shared" si="30"/>
        <v>0</v>
      </c>
      <c r="EG38" s="12">
        <f t="shared" si="30"/>
        <v>0</v>
      </c>
      <c r="EH38" s="12">
        <f t="shared" si="30"/>
        <v>0</v>
      </c>
      <c r="EI38" s="12">
        <f t="shared" si="30"/>
        <v>0</v>
      </c>
      <c r="EJ38" s="12">
        <f t="shared" si="30"/>
        <v>0</v>
      </c>
      <c r="EK38" s="12">
        <f t="shared" si="30"/>
        <v>0</v>
      </c>
      <c r="EL38" s="12">
        <f t="shared" si="30"/>
        <v>0</v>
      </c>
      <c r="EM38" s="12">
        <f t="shared" si="30"/>
        <v>0</v>
      </c>
      <c r="EN38" s="12">
        <f t="shared" si="30"/>
        <v>0</v>
      </c>
      <c r="EO38" s="12">
        <f t="shared" si="30"/>
        <v>0</v>
      </c>
      <c r="EP38" s="12">
        <f t="shared" si="30"/>
        <v>0</v>
      </c>
      <c r="EQ38" s="12">
        <f t="shared" si="30"/>
        <v>0</v>
      </c>
      <c r="ER38" s="12">
        <f t="shared" si="30"/>
        <v>0</v>
      </c>
      <c r="ES38" s="12">
        <f t="shared" si="30"/>
        <v>0</v>
      </c>
      <c r="ET38" s="12">
        <f t="shared" si="30"/>
        <v>0</v>
      </c>
      <c r="EU38" s="12">
        <f t="shared" si="30"/>
        <v>0</v>
      </c>
      <c r="EV38" s="12">
        <f t="shared" si="30"/>
        <v>0</v>
      </c>
      <c r="EW38" s="12">
        <f t="shared" si="30"/>
        <v>0</v>
      </c>
      <c r="EX38" s="12">
        <f t="shared" si="30"/>
        <v>0</v>
      </c>
      <c r="EY38" s="12">
        <f t="shared" si="30"/>
        <v>0</v>
      </c>
      <c r="EZ38" s="12">
        <f t="shared" si="30"/>
        <v>0</v>
      </c>
      <c r="FA38" s="12">
        <f t="shared" si="30"/>
        <v>0</v>
      </c>
      <c r="FB38" s="12">
        <f t="shared" si="30"/>
        <v>0</v>
      </c>
      <c r="FC38" s="12">
        <f t="shared" si="30"/>
        <v>0</v>
      </c>
      <c r="FD38" s="12">
        <f t="shared" si="30"/>
        <v>0</v>
      </c>
      <c r="FE38" s="12">
        <f t="shared" si="30"/>
        <v>0</v>
      </c>
      <c r="FF38" s="12">
        <f t="shared" si="30"/>
        <v>0</v>
      </c>
      <c r="FG38" s="12">
        <f t="shared" ref="FG38:GE38" si="31">FG39+FG40</f>
        <v>0</v>
      </c>
      <c r="FH38" s="12">
        <f t="shared" si="31"/>
        <v>0</v>
      </c>
      <c r="FI38" s="12">
        <f t="shared" si="31"/>
        <v>0</v>
      </c>
      <c r="FJ38" s="12">
        <f t="shared" si="31"/>
        <v>0</v>
      </c>
      <c r="FK38" s="12">
        <f t="shared" si="31"/>
        <v>0</v>
      </c>
      <c r="FL38" s="12">
        <f t="shared" si="31"/>
        <v>0</v>
      </c>
      <c r="FM38" s="12">
        <f t="shared" si="31"/>
        <v>0</v>
      </c>
      <c r="FN38" s="12">
        <f t="shared" si="31"/>
        <v>0</v>
      </c>
      <c r="FO38" s="12">
        <f t="shared" si="31"/>
        <v>0</v>
      </c>
      <c r="FP38" s="12">
        <f t="shared" si="31"/>
        <v>0</v>
      </c>
      <c r="FQ38" s="12">
        <f t="shared" si="31"/>
        <v>0</v>
      </c>
      <c r="FR38" s="12">
        <f t="shared" si="31"/>
        <v>7690371.0999999996</v>
      </c>
      <c r="FS38" s="12">
        <f t="shared" si="31"/>
        <v>0</v>
      </c>
      <c r="FT38" s="12">
        <f t="shared" si="31"/>
        <v>0</v>
      </c>
      <c r="FU38" s="12">
        <f t="shared" si="31"/>
        <v>0</v>
      </c>
      <c r="FV38" s="12">
        <f t="shared" si="31"/>
        <v>0</v>
      </c>
      <c r="FW38" s="12">
        <f t="shared" si="31"/>
        <v>0</v>
      </c>
      <c r="FX38" s="12">
        <f t="shared" si="31"/>
        <v>0</v>
      </c>
      <c r="FY38" s="12">
        <f t="shared" si="31"/>
        <v>0</v>
      </c>
      <c r="FZ38" s="12">
        <f t="shared" si="31"/>
        <v>0</v>
      </c>
      <c r="GA38" s="12">
        <f t="shared" si="31"/>
        <v>0</v>
      </c>
      <c r="GB38" s="12">
        <f t="shared" si="31"/>
        <v>0</v>
      </c>
      <c r="GC38" s="12">
        <f t="shared" si="31"/>
        <v>0</v>
      </c>
      <c r="GD38" s="12">
        <f t="shared" si="31"/>
        <v>0</v>
      </c>
      <c r="GE38" s="12">
        <f t="shared" si="31"/>
        <v>2784684.7</v>
      </c>
    </row>
    <row r="39" spans="1:187" ht="26.25" thickBot="1" x14ac:dyDescent="0.25">
      <c r="A39" s="28" t="s">
        <v>49</v>
      </c>
      <c r="B39" s="29"/>
      <c r="C39" s="29">
        <f>SUM(D39:GE39)</f>
        <v>10475055.800000001</v>
      </c>
      <c r="D39" s="86"/>
      <c r="E39" s="87"/>
      <c r="F39" s="88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8"/>
      <c r="U39" s="87"/>
      <c r="V39" s="87"/>
      <c r="W39" s="87"/>
      <c r="X39" s="87"/>
      <c r="Y39" s="87"/>
      <c r="Z39" s="87"/>
      <c r="AA39" s="87"/>
      <c r="AB39" s="88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8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8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8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8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>
        <v>7690371.0999999996</v>
      </c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>
        <v>2784684.7</v>
      </c>
    </row>
    <row r="40" spans="1:187" ht="13.5" thickBot="1" x14ac:dyDescent="0.25">
      <c r="A40" s="28" t="s">
        <v>50</v>
      </c>
      <c r="B40" s="29"/>
      <c r="C40" s="29">
        <f>SUM(D40:EJ40)</f>
        <v>0</v>
      </c>
      <c r="D40" s="86"/>
      <c r="E40" s="87"/>
      <c r="F40" s="88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8"/>
      <c r="U40" s="87"/>
      <c r="V40" s="87"/>
      <c r="W40" s="87"/>
      <c r="X40" s="87"/>
      <c r="Y40" s="87"/>
      <c r="Z40" s="87"/>
      <c r="AA40" s="87"/>
      <c r="AB40" s="88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8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8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8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8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</row>
    <row r="41" spans="1:187" s="5" customFormat="1" ht="15.75" thickBot="1" x14ac:dyDescent="0.25">
      <c r="A41" s="25" t="s">
        <v>51</v>
      </c>
      <c r="B41" s="34">
        <v>1.6</v>
      </c>
      <c r="C41" s="36">
        <f>C42+C43+C44+C45+C46</f>
        <v>1843351.4999999998</v>
      </c>
      <c r="D41" s="96">
        <f t="shared" ref="D41:AH41" si="32">D42+D43+D44+D45+D46</f>
        <v>0</v>
      </c>
      <c r="E41" s="97">
        <f t="shared" si="32"/>
        <v>0</v>
      </c>
      <c r="F41" s="98">
        <f t="shared" si="32"/>
        <v>12800</v>
      </c>
      <c r="G41" s="97">
        <f t="shared" si="32"/>
        <v>0</v>
      </c>
      <c r="H41" s="97">
        <f t="shared" si="32"/>
        <v>0</v>
      </c>
      <c r="I41" s="97">
        <f t="shared" si="32"/>
        <v>0</v>
      </c>
      <c r="J41" s="97">
        <f t="shared" si="32"/>
        <v>0</v>
      </c>
      <c r="K41" s="97">
        <f t="shared" si="32"/>
        <v>0</v>
      </c>
      <c r="L41" s="97">
        <f t="shared" si="32"/>
        <v>0</v>
      </c>
      <c r="M41" s="97">
        <f t="shared" si="32"/>
        <v>0</v>
      </c>
      <c r="N41" s="97">
        <f t="shared" si="32"/>
        <v>0</v>
      </c>
      <c r="O41" s="97">
        <f t="shared" si="32"/>
        <v>5000</v>
      </c>
      <c r="P41" s="97">
        <f t="shared" si="32"/>
        <v>0</v>
      </c>
      <c r="Q41" s="97">
        <f t="shared" si="32"/>
        <v>0</v>
      </c>
      <c r="R41" s="97">
        <f t="shared" si="32"/>
        <v>0</v>
      </c>
      <c r="S41" s="97">
        <f t="shared" si="32"/>
        <v>5000</v>
      </c>
      <c r="T41" s="98">
        <f t="shared" si="32"/>
        <v>797</v>
      </c>
      <c r="U41" s="97">
        <f t="shared" si="32"/>
        <v>0</v>
      </c>
      <c r="V41" s="97">
        <f t="shared" si="32"/>
        <v>0</v>
      </c>
      <c r="W41" s="97">
        <f t="shared" si="32"/>
        <v>0</v>
      </c>
      <c r="X41" s="97">
        <f t="shared" si="32"/>
        <v>0</v>
      </c>
      <c r="Y41" s="97">
        <f t="shared" si="32"/>
        <v>142000</v>
      </c>
      <c r="Z41" s="97">
        <f t="shared" si="32"/>
        <v>0</v>
      </c>
      <c r="AA41" s="97">
        <f t="shared" si="32"/>
        <v>0</v>
      </c>
      <c r="AB41" s="98">
        <f t="shared" si="32"/>
        <v>0</v>
      </c>
      <c r="AC41" s="97">
        <f t="shared" si="32"/>
        <v>0</v>
      </c>
      <c r="AD41" s="97">
        <f t="shared" si="32"/>
        <v>0</v>
      </c>
      <c r="AE41" s="97">
        <f t="shared" si="32"/>
        <v>0</v>
      </c>
      <c r="AF41" s="97">
        <f t="shared" si="32"/>
        <v>0</v>
      </c>
      <c r="AG41" s="97">
        <f t="shared" si="32"/>
        <v>0</v>
      </c>
      <c r="AH41" s="97">
        <f t="shared" si="32"/>
        <v>0</v>
      </c>
      <c r="AI41" s="97">
        <f t="shared" ref="AI41:BN41" si="33">AI42+AI43+AI44+AI45+AI46</f>
        <v>0</v>
      </c>
      <c r="AJ41" s="97">
        <f t="shared" si="33"/>
        <v>0</v>
      </c>
      <c r="AK41" s="97">
        <f t="shared" si="33"/>
        <v>1500</v>
      </c>
      <c r="AL41" s="97">
        <f t="shared" si="33"/>
        <v>0</v>
      </c>
      <c r="AM41" s="97">
        <f t="shared" si="33"/>
        <v>2403</v>
      </c>
      <c r="AN41" s="97">
        <f t="shared" si="33"/>
        <v>0</v>
      </c>
      <c r="AO41" s="97">
        <f t="shared" si="33"/>
        <v>0</v>
      </c>
      <c r="AP41" s="97">
        <f t="shared" si="33"/>
        <v>0</v>
      </c>
      <c r="AQ41" s="97">
        <f t="shared" si="33"/>
        <v>1000</v>
      </c>
      <c r="AR41" s="97">
        <f t="shared" si="33"/>
        <v>2000</v>
      </c>
      <c r="AS41" s="97">
        <f t="shared" si="33"/>
        <v>1012628.4</v>
      </c>
      <c r="AT41" s="97">
        <f t="shared" si="33"/>
        <v>0</v>
      </c>
      <c r="AU41" s="97">
        <f t="shared" si="33"/>
        <v>0</v>
      </c>
      <c r="AV41" s="97">
        <f t="shared" si="33"/>
        <v>0</v>
      </c>
      <c r="AW41" s="97">
        <f t="shared" si="33"/>
        <v>0</v>
      </c>
      <c r="AX41" s="97">
        <f t="shared" si="33"/>
        <v>89868</v>
      </c>
      <c r="AY41" s="98">
        <f t="shared" si="33"/>
        <v>0</v>
      </c>
      <c r="AZ41" s="97">
        <f t="shared" si="33"/>
        <v>0</v>
      </c>
      <c r="BA41" s="97">
        <f t="shared" si="33"/>
        <v>0</v>
      </c>
      <c r="BB41" s="97">
        <f t="shared" si="33"/>
        <v>0</v>
      </c>
      <c r="BC41" s="97">
        <f t="shared" si="33"/>
        <v>0</v>
      </c>
      <c r="BD41" s="97">
        <f t="shared" si="33"/>
        <v>0</v>
      </c>
      <c r="BE41" s="97">
        <f t="shared" si="33"/>
        <v>0</v>
      </c>
      <c r="BF41" s="97">
        <f t="shared" si="33"/>
        <v>0</v>
      </c>
      <c r="BG41" s="97">
        <f t="shared" si="33"/>
        <v>5000</v>
      </c>
      <c r="BH41" s="97">
        <f t="shared" si="33"/>
        <v>0</v>
      </c>
      <c r="BI41" s="97">
        <f t="shared" si="33"/>
        <v>0</v>
      </c>
      <c r="BJ41" s="97">
        <f t="shared" si="33"/>
        <v>0</v>
      </c>
      <c r="BK41" s="97">
        <f t="shared" si="33"/>
        <v>0</v>
      </c>
      <c r="BL41" s="97">
        <f t="shared" si="33"/>
        <v>5252</v>
      </c>
      <c r="BM41" s="97">
        <f t="shared" si="33"/>
        <v>0</v>
      </c>
      <c r="BN41" s="97">
        <f t="shared" si="33"/>
        <v>0</v>
      </c>
      <c r="BO41" s="97">
        <f t="shared" ref="BO41:CT41" si="34">BO42+BO43+BO44+BO45+BO46</f>
        <v>100</v>
      </c>
      <c r="BP41" s="97">
        <f t="shared" si="34"/>
        <v>2238</v>
      </c>
      <c r="BQ41" s="97">
        <f t="shared" si="34"/>
        <v>0</v>
      </c>
      <c r="BR41" s="97">
        <f t="shared" si="34"/>
        <v>0</v>
      </c>
      <c r="BS41" s="97">
        <f t="shared" si="34"/>
        <v>500</v>
      </c>
      <c r="BT41" s="97">
        <f t="shared" si="34"/>
        <v>0</v>
      </c>
      <c r="BU41" s="97">
        <f t="shared" si="34"/>
        <v>0</v>
      </c>
      <c r="BV41" s="97">
        <f t="shared" si="34"/>
        <v>0</v>
      </c>
      <c r="BW41" s="97">
        <f t="shared" si="34"/>
        <v>0</v>
      </c>
      <c r="BX41" s="98">
        <f t="shared" si="34"/>
        <v>28900</v>
      </c>
      <c r="BY41" s="97">
        <f t="shared" si="34"/>
        <v>0</v>
      </c>
      <c r="BZ41" s="97">
        <f t="shared" si="34"/>
        <v>0</v>
      </c>
      <c r="CA41" s="97">
        <f t="shared" si="34"/>
        <v>0</v>
      </c>
      <c r="CB41" s="97">
        <f t="shared" si="34"/>
        <v>0</v>
      </c>
      <c r="CC41" s="97">
        <f t="shared" si="34"/>
        <v>0</v>
      </c>
      <c r="CD41" s="97">
        <f t="shared" si="34"/>
        <v>0</v>
      </c>
      <c r="CE41" s="97">
        <f t="shared" si="34"/>
        <v>3000</v>
      </c>
      <c r="CF41" s="97">
        <f t="shared" si="34"/>
        <v>0</v>
      </c>
      <c r="CG41" s="97">
        <f t="shared" si="34"/>
        <v>0</v>
      </c>
      <c r="CH41" s="97">
        <f t="shared" si="34"/>
        <v>3666.9</v>
      </c>
      <c r="CI41" s="97">
        <f t="shared" si="34"/>
        <v>0</v>
      </c>
      <c r="CJ41" s="97">
        <f t="shared" si="34"/>
        <v>2249.4</v>
      </c>
      <c r="CK41" s="97">
        <f t="shared" si="34"/>
        <v>0</v>
      </c>
      <c r="CL41" s="97">
        <f t="shared" si="34"/>
        <v>0</v>
      </c>
      <c r="CM41" s="97">
        <f t="shared" si="34"/>
        <v>0</v>
      </c>
      <c r="CN41" s="97">
        <f t="shared" si="34"/>
        <v>0</v>
      </c>
      <c r="CO41" s="97">
        <f t="shared" si="34"/>
        <v>32873</v>
      </c>
      <c r="CP41" s="97">
        <f t="shared" si="34"/>
        <v>71000</v>
      </c>
      <c r="CQ41" s="97">
        <f t="shared" si="34"/>
        <v>1000</v>
      </c>
      <c r="CR41" s="97">
        <f t="shared" si="34"/>
        <v>0</v>
      </c>
      <c r="CS41" s="97">
        <f t="shared" si="34"/>
        <v>0</v>
      </c>
      <c r="CT41" s="97">
        <f t="shared" si="34"/>
        <v>0</v>
      </c>
      <c r="CU41" s="97">
        <f t="shared" ref="CU41:DZ41" si="35">CU42+CU43+CU44+CU45+CU46</f>
        <v>0</v>
      </c>
      <c r="CV41" s="97">
        <f t="shared" si="35"/>
        <v>0</v>
      </c>
      <c r="CW41" s="97">
        <f t="shared" si="35"/>
        <v>0</v>
      </c>
      <c r="CX41" s="97">
        <f t="shared" si="35"/>
        <v>0</v>
      </c>
      <c r="CY41" s="97">
        <f t="shared" si="35"/>
        <v>0</v>
      </c>
      <c r="CZ41" s="98">
        <f t="shared" si="35"/>
        <v>0</v>
      </c>
      <c r="DA41" s="97">
        <f t="shared" si="35"/>
        <v>0</v>
      </c>
      <c r="DB41" s="97">
        <f t="shared" si="35"/>
        <v>0</v>
      </c>
      <c r="DC41" s="97">
        <f t="shared" si="35"/>
        <v>0</v>
      </c>
      <c r="DD41" s="97">
        <f t="shared" si="35"/>
        <v>0</v>
      </c>
      <c r="DE41" s="97">
        <f t="shared" si="35"/>
        <v>0</v>
      </c>
      <c r="DF41" s="97">
        <f t="shared" si="35"/>
        <v>0</v>
      </c>
      <c r="DG41" s="97">
        <f t="shared" si="35"/>
        <v>0</v>
      </c>
      <c r="DH41" s="97">
        <f t="shared" si="35"/>
        <v>0</v>
      </c>
      <c r="DI41" s="97">
        <f t="shared" si="35"/>
        <v>0</v>
      </c>
      <c r="DJ41" s="97">
        <f t="shared" si="35"/>
        <v>0</v>
      </c>
      <c r="DK41" s="97">
        <f t="shared" si="35"/>
        <v>0</v>
      </c>
      <c r="DL41" s="97">
        <f t="shared" si="35"/>
        <v>4964.2</v>
      </c>
      <c r="DM41" s="97">
        <f t="shared" si="35"/>
        <v>2000</v>
      </c>
      <c r="DN41" s="97">
        <f t="shared" si="35"/>
        <v>0</v>
      </c>
      <c r="DO41" s="97">
        <f t="shared" si="35"/>
        <v>2000</v>
      </c>
      <c r="DP41" s="97">
        <f t="shared" si="35"/>
        <v>722</v>
      </c>
      <c r="DQ41" s="97">
        <f t="shared" si="35"/>
        <v>0</v>
      </c>
      <c r="DR41" s="97">
        <f t="shared" si="35"/>
        <v>0</v>
      </c>
      <c r="DS41" s="97">
        <f t="shared" si="35"/>
        <v>0</v>
      </c>
      <c r="DT41" s="97">
        <f t="shared" si="35"/>
        <v>0</v>
      </c>
      <c r="DU41" s="97">
        <f t="shared" si="35"/>
        <v>0</v>
      </c>
      <c r="DV41" s="97">
        <f t="shared" si="35"/>
        <v>0</v>
      </c>
      <c r="DW41" s="97">
        <f t="shared" si="35"/>
        <v>0</v>
      </c>
      <c r="DX41" s="97">
        <f t="shared" si="35"/>
        <v>0</v>
      </c>
      <c r="DY41" s="97">
        <f t="shared" si="35"/>
        <v>1000</v>
      </c>
      <c r="DZ41" s="97">
        <f t="shared" si="35"/>
        <v>0</v>
      </c>
      <c r="EA41" s="98">
        <f t="shared" ref="EA41:FF41" si="36">EA42+EA43+EA44+EA45+EA46</f>
        <v>0</v>
      </c>
      <c r="EB41" s="97">
        <f t="shared" si="36"/>
        <v>4272.5</v>
      </c>
      <c r="EC41" s="97">
        <f t="shared" si="36"/>
        <v>19616.8</v>
      </c>
      <c r="ED41" s="97">
        <f t="shared" si="36"/>
        <v>0</v>
      </c>
      <c r="EE41" s="97">
        <f t="shared" si="36"/>
        <v>0</v>
      </c>
      <c r="EF41" s="97">
        <f t="shared" si="36"/>
        <v>0</v>
      </c>
      <c r="EG41" s="97">
        <f t="shared" si="36"/>
        <v>0</v>
      </c>
      <c r="EH41" s="97">
        <f t="shared" si="36"/>
        <v>0</v>
      </c>
      <c r="EI41" s="97">
        <f t="shared" si="36"/>
        <v>0</v>
      </c>
      <c r="EJ41" s="97">
        <f t="shared" si="36"/>
        <v>0</v>
      </c>
      <c r="EK41" s="97">
        <f t="shared" si="36"/>
        <v>0</v>
      </c>
      <c r="EL41" s="97">
        <f t="shared" si="36"/>
        <v>1000</v>
      </c>
      <c r="EM41" s="97">
        <f t="shared" si="36"/>
        <v>0</v>
      </c>
      <c r="EN41" s="97">
        <f t="shared" si="36"/>
        <v>0</v>
      </c>
      <c r="EO41" s="97">
        <f t="shared" si="36"/>
        <v>327887.90000000002</v>
      </c>
      <c r="EP41" s="97">
        <f t="shared" si="36"/>
        <v>0</v>
      </c>
      <c r="EQ41" s="97">
        <f t="shared" si="36"/>
        <v>0</v>
      </c>
      <c r="ER41" s="97">
        <f t="shared" si="36"/>
        <v>0</v>
      </c>
      <c r="ES41" s="97">
        <f t="shared" si="36"/>
        <v>5300</v>
      </c>
      <c r="ET41" s="97">
        <f t="shared" si="36"/>
        <v>0</v>
      </c>
      <c r="EU41" s="97">
        <f t="shared" si="36"/>
        <v>0</v>
      </c>
      <c r="EV41" s="97">
        <f t="shared" si="36"/>
        <v>0</v>
      </c>
      <c r="EW41" s="97">
        <f t="shared" si="36"/>
        <v>5000</v>
      </c>
      <c r="EX41" s="97">
        <f t="shared" si="36"/>
        <v>1540</v>
      </c>
      <c r="EY41" s="97">
        <f t="shared" si="36"/>
        <v>0</v>
      </c>
      <c r="EZ41" s="97">
        <f t="shared" si="36"/>
        <v>24000</v>
      </c>
      <c r="FA41" s="97">
        <f t="shared" si="36"/>
        <v>0</v>
      </c>
      <c r="FB41" s="97">
        <f t="shared" si="36"/>
        <v>4325</v>
      </c>
      <c r="FC41" s="97">
        <f t="shared" si="36"/>
        <v>0</v>
      </c>
      <c r="FD41" s="97">
        <f t="shared" si="36"/>
        <v>1300</v>
      </c>
      <c r="FE41" s="97">
        <f t="shared" si="36"/>
        <v>0</v>
      </c>
      <c r="FF41" s="97">
        <f t="shared" si="36"/>
        <v>0</v>
      </c>
      <c r="FG41" s="97">
        <f t="shared" ref="FG41:GE41" si="37">FG42+FG43+FG44+FG45+FG46</f>
        <v>0</v>
      </c>
      <c r="FH41" s="97">
        <f t="shared" si="37"/>
        <v>0</v>
      </c>
      <c r="FI41" s="97">
        <f t="shared" si="37"/>
        <v>0</v>
      </c>
      <c r="FJ41" s="97">
        <f t="shared" si="37"/>
        <v>0</v>
      </c>
      <c r="FK41" s="97">
        <f t="shared" si="37"/>
        <v>0</v>
      </c>
      <c r="FL41" s="97">
        <f t="shared" si="37"/>
        <v>0</v>
      </c>
      <c r="FM41" s="97">
        <f t="shared" si="37"/>
        <v>6767.2</v>
      </c>
      <c r="FN41" s="97">
        <f t="shared" si="37"/>
        <v>880.2</v>
      </c>
      <c r="FO41" s="97">
        <f t="shared" si="37"/>
        <v>0</v>
      </c>
      <c r="FP41" s="97">
        <f t="shared" si="37"/>
        <v>0</v>
      </c>
      <c r="FQ41" s="97">
        <f t="shared" si="37"/>
        <v>0</v>
      </c>
      <c r="FR41" s="97">
        <f t="shared" si="37"/>
        <v>0</v>
      </c>
      <c r="FS41" s="97">
        <f t="shared" si="37"/>
        <v>0</v>
      </c>
      <c r="FT41" s="97">
        <f t="shared" si="37"/>
        <v>0</v>
      </c>
      <c r="FU41" s="97">
        <f t="shared" si="37"/>
        <v>0</v>
      </c>
      <c r="FV41" s="97">
        <f t="shared" si="37"/>
        <v>0</v>
      </c>
      <c r="FW41" s="97">
        <f t="shared" si="37"/>
        <v>0</v>
      </c>
      <c r="FX41" s="97">
        <f t="shared" si="37"/>
        <v>0</v>
      </c>
      <c r="FY41" s="97">
        <f t="shared" si="37"/>
        <v>0</v>
      </c>
      <c r="FZ41" s="97">
        <f t="shared" si="37"/>
        <v>0</v>
      </c>
      <c r="GA41" s="97">
        <f t="shared" si="37"/>
        <v>0</v>
      </c>
      <c r="GB41" s="97">
        <f t="shared" si="37"/>
        <v>0</v>
      </c>
      <c r="GC41" s="97">
        <f t="shared" si="37"/>
        <v>0</v>
      </c>
      <c r="GD41" s="97">
        <f t="shared" si="37"/>
        <v>0</v>
      </c>
      <c r="GE41" s="97">
        <f t="shared" si="37"/>
        <v>0</v>
      </c>
    </row>
    <row r="42" spans="1:187" ht="13.5" thickBot="1" x14ac:dyDescent="0.25">
      <c r="A42" s="28" t="s">
        <v>52</v>
      </c>
      <c r="B42" s="29"/>
      <c r="C42" s="29">
        <f>SUM(D42:GE42)</f>
        <v>41746.800000000003</v>
      </c>
      <c r="D42" s="86"/>
      <c r="E42" s="87"/>
      <c r="F42" s="88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8"/>
      <c r="U42" s="87"/>
      <c r="V42" s="87"/>
      <c r="W42" s="87"/>
      <c r="X42" s="87"/>
      <c r="Y42" s="87"/>
      <c r="Z42" s="87"/>
      <c r="AA42" s="87"/>
      <c r="AB42" s="88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8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8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8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8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>
        <v>41746.800000000003</v>
      </c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</row>
    <row r="43" spans="1:187" ht="13.5" thickBot="1" x14ac:dyDescent="0.25">
      <c r="A43" s="28" t="s">
        <v>53</v>
      </c>
      <c r="B43" s="29"/>
      <c r="C43" s="29">
        <f>SUM(D43:GE43)</f>
        <v>352626.10000000003</v>
      </c>
      <c r="D43" s="86"/>
      <c r="E43" s="87"/>
      <c r="F43" s="88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8"/>
      <c r="U43" s="87"/>
      <c r="V43" s="87"/>
      <c r="W43" s="87"/>
      <c r="X43" s="87"/>
      <c r="Y43" s="87">
        <v>30000</v>
      </c>
      <c r="Z43" s="87"/>
      <c r="AA43" s="87"/>
      <c r="AB43" s="88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8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8">
        <v>10000</v>
      </c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8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>
        <v>2000</v>
      </c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8"/>
      <c r="EB43" s="87">
        <v>1000</v>
      </c>
      <c r="EC43" s="87">
        <v>10000</v>
      </c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>
        <v>267145.90000000002</v>
      </c>
      <c r="EP43" s="87"/>
      <c r="EQ43" s="87"/>
      <c r="ER43" s="87"/>
      <c r="ES43" s="87">
        <v>5000</v>
      </c>
      <c r="ET43" s="87"/>
      <c r="EU43" s="87"/>
      <c r="EV43" s="87"/>
      <c r="EW43" s="87"/>
      <c r="EX43" s="87">
        <v>1300</v>
      </c>
      <c r="EY43" s="87"/>
      <c r="EZ43" s="87">
        <v>24000</v>
      </c>
      <c r="FA43" s="87"/>
      <c r="FB43" s="87"/>
      <c r="FC43" s="87"/>
      <c r="FD43" s="87">
        <v>1300</v>
      </c>
      <c r="FE43" s="87"/>
      <c r="FF43" s="87"/>
      <c r="FG43" s="87"/>
      <c r="FH43" s="87"/>
      <c r="FI43" s="87"/>
      <c r="FJ43" s="87"/>
      <c r="FK43" s="87"/>
      <c r="FL43" s="87"/>
      <c r="FM43" s="87"/>
      <c r="FN43" s="87">
        <v>880.2</v>
      </c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</row>
    <row r="44" spans="1:187" ht="13.5" thickBot="1" x14ac:dyDescent="0.25">
      <c r="A44" s="28" t="s">
        <v>54</v>
      </c>
      <c r="B44" s="29"/>
      <c r="C44" s="29">
        <f>SUM(D44:GE44)</f>
        <v>1435983.3999999997</v>
      </c>
      <c r="D44" s="83"/>
      <c r="E44" s="78"/>
      <c r="F44" s="85">
        <v>12800</v>
      </c>
      <c r="G44" s="78"/>
      <c r="H44" s="78"/>
      <c r="I44" s="78"/>
      <c r="J44" s="78"/>
      <c r="K44" s="78"/>
      <c r="L44" s="78"/>
      <c r="M44" s="78"/>
      <c r="N44" s="78"/>
      <c r="O44" s="78">
        <v>5000</v>
      </c>
      <c r="P44" s="78"/>
      <c r="Q44" s="78"/>
      <c r="R44" s="78"/>
      <c r="S44" s="78">
        <v>5000</v>
      </c>
      <c r="T44" s="85">
        <v>797</v>
      </c>
      <c r="U44" s="78"/>
      <c r="V44" s="78"/>
      <c r="W44" s="78"/>
      <c r="X44" s="78"/>
      <c r="Y44" s="78">
        <v>112000</v>
      </c>
      <c r="Z44" s="78"/>
      <c r="AA44" s="78"/>
      <c r="AB44" s="85"/>
      <c r="AC44" s="78"/>
      <c r="AD44" s="78"/>
      <c r="AE44" s="78"/>
      <c r="AF44" s="78"/>
      <c r="AG44" s="78"/>
      <c r="AH44" s="78"/>
      <c r="AI44" s="78"/>
      <c r="AJ44" s="78"/>
      <c r="AK44" s="78">
        <v>1500</v>
      </c>
      <c r="AL44" s="78"/>
      <c r="AM44" s="78">
        <v>2403</v>
      </c>
      <c r="AN44" s="78"/>
      <c r="AO44" s="78"/>
      <c r="AP44" s="78"/>
      <c r="AQ44" s="78">
        <v>1000</v>
      </c>
      <c r="AR44" s="78">
        <v>2000</v>
      </c>
      <c r="AS44" s="78">
        <v>1012628.4</v>
      </c>
      <c r="AT44" s="78"/>
      <c r="AU44" s="78"/>
      <c r="AV44" s="78"/>
      <c r="AW44" s="78"/>
      <c r="AX44" s="78">
        <v>89868</v>
      </c>
      <c r="AY44" s="85"/>
      <c r="AZ44" s="78"/>
      <c r="BA44" s="78"/>
      <c r="BB44" s="78"/>
      <c r="BC44" s="78"/>
      <c r="BD44" s="78"/>
      <c r="BE44" s="78"/>
      <c r="BF44" s="78"/>
      <c r="BG44" s="78">
        <v>5000</v>
      </c>
      <c r="BH44" s="78"/>
      <c r="BI44" s="78"/>
      <c r="BJ44" s="78"/>
      <c r="BK44" s="78"/>
      <c r="BL44" s="78">
        <v>5252</v>
      </c>
      <c r="BM44" s="78"/>
      <c r="BN44" s="78"/>
      <c r="BO44" s="78">
        <v>100</v>
      </c>
      <c r="BP44" s="78">
        <v>2238</v>
      </c>
      <c r="BQ44" s="78"/>
      <c r="BR44" s="78"/>
      <c r="BS44" s="78">
        <v>500</v>
      </c>
      <c r="BT44" s="78"/>
      <c r="BU44" s="78"/>
      <c r="BV44" s="78"/>
      <c r="BW44" s="78"/>
      <c r="BX44" s="85">
        <v>18900</v>
      </c>
      <c r="BY44" s="78"/>
      <c r="BZ44" s="78"/>
      <c r="CA44" s="78"/>
      <c r="CB44" s="78"/>
      <c r="CC44" s="78"/>
      <c r="CD44" s="78"/>
      <c r="CE44" s="78">
        <v>3000</v>
      </c>
      <c r="CF44" s="78"/>
      <c r="CG44" s="78"/>
      <c r="CH44" s="78">
        <v>3666.9</v>
      </c>
      <c r="CI44" s="78"/>
      <c r="CJ44" s="78">
        <v>2249.4</v>
      </c>
      <c r="CK44" s="78"/>
      <c r="CL44" s="78"/>
      <c r="CM44" s="78"/>
      <c r="CN44" s="78"/>
      <c r="CO44" s="78">
        <v>32873</v>
      </c>
      <c r="CP44" s="78">
        <v>71000</v>
      </c>
      <c r="CQ44" s="78">
        <v>1000</v>
      </c>
      <c r="CR44" s="78"/>
      <c r="CS44" s="78"/>
      <c r="CT44" s="78"/>
      <c r="CU44" s="78"/>
      <c r="CV44" s="78"/>
      <c r="CW44" s="78"/>
      <c r="CX44" s="78"/>
      <c r="CY44" s="78"/>
      <c r="CZ44" s="85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>
        <v>4964.2</v>
      </c>
      <c r="DM44" s="78">
        <v>2000</v>
      </c>
      <c r="DN44" s="78"/>
      <c r="DO44" s="78"/>
      <c r="DP44" s="78">
        <v>722</v>
      </c>
      <c r="DQ44" s="78"/>
      <c r="DR44" s="78"/>
      <c r="DS44" s="78"/>
      <c r="DT44" s="78"/>
      <c r="DU44" s="78"/>
      <c r="DV44" s="78"/>
      <c r="DW44" s="78"/>
      <c r="DX44" s="78"/>
      <c r="DY44" s="78">
        <v>1000</v>
      </c>
      <c r="DZ44" s="78"/>
      <c r="EA44" s="85"/>
      <c r="EB44" s="78">
        <v>3272.5</v>
      </c>
      <c r="EC44" s="78">
        <v>9616.7999999999993</v>
      </c>
      <c r="ED44" s="78"/>
      <c r="EE44" s="78"/>
      <c r="EF44" s="78"/>
      <c r="EG44" s="78"/>
      <c r="EH44" s="78"/>
      <c r="EI44" s="78"/>
      <c r="EJ44" s="78"/>
      <c r="EK44" s="78"/>
      <c r="EL44" s="78">
        <v>1000</v>
      </c>
      <c r="EM44" s="78"/>
      <c r="EN44" s="78"/>
      <c r="EO44" s="78">
        <v>6000</v>
      </c>
      <c r="EP44" s="78"/>
      <c r="EQ44" s="78"/>
      <c r="ER44" s="78"/>
      <c r="ES44" s="78">
        <v>300</v>
      </c>
      <c r="ET44" s="78"/>
      <c r="EU44" s="78"/>
      <c r="EV44" s="78"/>
      <c r="EW44" s="78">
        <v>5000</v>
      </c>
      <c r="EX44" s="78">
        <v>240</v>
      </c>
      <c r="EY44" s="78"/>
      <c r="EZ44" s="78"/>
      <c r="FA44" s="78"/>
      <c r="FB44" s="78">
        <v>4325</v>
      </c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>
        <v>6767.2</v>
      </c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</row>
    <row r="45" spans="1:187" ht="13.5" thickBot="1" x14ac:dyDescent="0.25">
      <c r="A45" s="37" t="s">
        <v>55</v>
      </c>
      <c r="B45" s="37"/>
      <c r="C45" s="28">
        <f>SUM(D45:GE45)</f>
        <v>0</v>
      </c>
      <c r="D45" s="86"/>
      <c r="E45" s="87"/>
      <c r="F45" s="88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8"/>
      <c r="U45" s="87"/>
      <c r="V45" s="87"/>
      <c r="W45" s="87"/>
      <c r="X45" s="87"/>
      <c r="Y45" s="87"/>
      <c r="Z45" s="87"/>
      <c r="AA45" s="87"/>
      <c r="AB45" s="88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8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8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8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8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</row>
    <row r="46" spans="1:187" ht="13.5" thickBot="1" x14ac:dyDescent="0.25">
      <c r="A46" s="37" t="s">
        <v>56</v>
      </c>
      <c r="B46" s="37"/>
      <c r="C46" s="28">
        <f>SUM(D46:GE46)</f>
        <v>12995.2</v>
      </c>
      <c r="D46" s="86"/>
      <c r="E46" s="87"/>
      <c r="F46" s="88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8"/>
      <c r="U46" s="87"/>
      <c r="V46" s="87"/>
      <c r="W46" s="87"/>
      <c r="X46" s="87"/>
      <c r="Y46" s="87"/>
      <c r="Z46" s="87"/>
      <c r="AA46" s="87"/>
      <c r="AB46" s="88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8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8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8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>
        <v>12995.2</v>
      </c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</row>
    <row r="47" spans="1:187" ht="30.75" thickBot="1" x14ac:dyDescent="0.25">
      <c r="A47" s="38" t="s">
        <v>57</v>
      </c>
      <c r="B47" s="39">
        <v>41646</v>
      </c>
      <c r="C47" s="40">
        <f>C48+C49</f>
        <v>7292989.1699999999</v>
      </c>
      <c r="D47" s="96">
        <f t="shared" ref="D47:AH47" si="38">D48+D49</f>
        <v>0</v>
      </c>
      <c r="E47" s="96">
        <f t="shared" si="38"/>
        <v>620</v>
      </c>
      <c r="F47" s="99">
        <f t="shared" si="38"/>
        <v>3000</v>
      </c>
      <c r="G47" s="96">
        <f t="shared" si="38"/>
        <v>0</v>
      </c>
      <c r="H47" s="96">
        <f t="shared" si="38"/>
        <v>0</v>
      </c>
      <c r="I47" s="96">
        <f t="shared" si="38"/>
        <v>0</v>
      </c>
      <c r="J47" s="96">
        <f t="shared" si="38"/>
        <v>0</v>
      </c>
      <c r="K47" s="96">
        <f t="shared" si="38"/>
        <v>0</v>
      </c>
      <c r="L47" s="96">
        <f t="shared" si="38"/>
        <v>800</v>
      </c>
      <c r="M47" s="96">
        <f t="shared" si="38"/>
        <v>0</v>
      </c>
      <c r="N47" s="96">
        <f t="shared" si="38"/>
        <v>0</v>
      </c>
      <c r="O47" s="96">
        <f t="shared" si="38"/>
        <v>440200</v>
      </c>
      <c r="P47" s="96">
        <f t="shared" si="38"/>
        <v>0</v>
      </c>
      <c r="Q47" s="96">
        <f t="shared" si="38"/>
        <v>318</v>
      </c>
      <c r="R47" s="96">
        <f t="shared" si="38"/>
        <v>1480</v>
      </c>
      <c r="S47" s="96">
        <f t="shared" si="38"/>
        <v>0</v>
      </c>
      <c r="T47" s="99">
        <f t="shared" si="38"/>
        <v>14000</v>
      </c>
      <c r="U47" s="96">
        <f t="shared" si="38"/>
        <v>0</v>
      </c>
      <c r="V47" s="96">
        <f t="shared" si="38"/>
        <v>13500</v>
      </c>
      <c r="W47" s="96">
        <f t="shared" si="38"/>
        <v>0</v>
      </c>
      <c r="X47" s="96">
        <f t="shared" si="38"/>
        <v>720</v>
      </c>
      <c r="Y47" s="96">
        <f t="shared" si="38"/>
        <v>2271636</v>
      </c>
      <c r="Z47" s="96">
        <f t="shared" si="38"/>
        <v>1800</v>
      </c>
      <c r="AA47" s="96">
        <f t="shared" si="38"/>
        <v>1400</v>
      </c>
      <c r="AB47" s="99">
        <f t="shared" si="38"/>
        <v>36575</v>
      </c>
      <c r="AC47" s="96">
        <f t="shared" si="38"/>
        <v>0</v>
      </c>
      <c r="AD47" s="96">
        <f t="shared" si="38"/>
        <v>0</v>
      </c>
      <c r="AE47" s="96">
        <f t="shared" si="38"/>
        <v>6000</v>
      </c>
      <c r="AF47" s="96">
        <f t="shared" si="38"/>
        <v>0</v>
      </c>
      <c r="AG47" s="96">
        <f t="shared" si="38"/>
        <v>55100</v>
      </c>
      <c r="AH47" s="96">
        <f t="shared" si="38"/>
        <v>0</v>
      </c>
      <c r="AI47" s="96">
        <f t="shared" ref="AI47:BN47" si="39">AI48+AI49</f>
        <v>0</v>
      </c>
      <c r="AJ47" s="96">
        <f t="shared" si="39"/>
        <v>0</v>
      </c>
      <c r="AK47" s="96">
        <f t="shared" si="39"/>
        <v>500</v>
      </c>
      <c r="AL47" s="96">
        <f t="shared" si="39"/>
        <v>2000</v>
      </c>
      <c r="AM47" s="96">
        <f t="shared" si="39"/>
        <v>0</v>
      </c>
      <c r="AN47" s="96">
        <f t="shared" si="39"/>
        <v>0</v>
      </c>
      <c r="AO47" s="96">
        <f t="shared" si="39"/>
        <v>0</v>
      </c>
      <c r="AP47" s="96">
        <f t="shared" si="39"/>
        <v>0</v>
      </c>
      <c r="AQ47" s="96">
        <f t="shared" si="39"/>
        <v>2500</v>
      </c>
      <c r="AR47" s="96">
        <f t="shared" si="39"/>
        <v>2940</v>
      </c>
      <c r="AS47" s="96">
        <f t="shared" si="39"/>
        <v>223960</v>
      </c>
      <c r="AT47" s="96">
        <f t="shared" si="39"/>
        <v>0</v>
      </c>
      <c r="AU47" s="96">
        <f t="shared" si="39"/>
        <v>0</v>
      </c>
      <c r="AV47" s="96">
        <f t="shared" si="39"/>
        <v>5000</v>
      </c>
      <c r="AW47" s="96">
        <f t="shared" si="39"/>
        <v>0</v>
      </c>
      <c r="AX47" s="96">
        <f t="shared" si="39"/>
        <v>305220</v>
      </c>
      <c r="AY47" s="99">
        <f t="shared" si="39"/>
        <v>2500</v>
      </c>
      <c r="AZ47" s="96">
        <f t="shared" si="39"/>
        <v>0</v>
      </c>
      <c r="BA47" s="96">
        <f t="shared" si="39"/>
        <v>0</v>
      </c>
      <c r="BB47" s="96">
        <f t="shared" si="39"/>
        <v>1555</v>
      </c>
      <c r="BC47" s="96">
        <f t="shared" si="39"/>
        <v>13658</v>
      </c>
      <c r="BD47" s="96">
        <f t="shared" si="39"/>
        <v>0</v>
      </c>
      <c r="BE47" s="96">
        <f t="shared" si="39"/>
        <v>0</v>
      </c>
      <c r="BF47" s="96">
        <f t="shared" si="39"/>
        <v>0</v>
      </c>
      <c r="BG47" s="96">
        <f t="shared" si="39"/>
        <v>8390</v>
      </c>
      <c r="BH47" s="96">
        <f t="shared" si="39"/>
        <v>5000</v>
      </c>
      <c r="BI47" s="96">
        <f t="shared" si="39"/>
        <v>535</v>
      </c>
      <c r="BJ47" s="96">
        <f t="shared" si="39"/>
        <v>2000</v>
      </c>
      <c r="BK47" s="96">
        <f t="shared" si="39"/>
        <v>1900</v>
      </c>
      <c r="BL47" s="96">
        <f t="shared" si="39"/>
        <v>134996.20000000001</v>
      </c>
      <c r="BM47" s="96">
        <f t="shared" si="39"/>
        <v>0</v>
      </c>
      <c r="BN47" s="96">
        <f t="shared" si="39"/>
        <v>0</v>
      </c>
      <c r="BO47" s="96">
        <f t="shared" ref="BO47:CT47" si="40">BO48+BO49</f>
        <v>0</v>
      </c>
      <c r="BP47" s="96">
        <f t="shared" si="40"/>
        <v>4150</v>
      </c>
      <c r="BQ47" s="96">
        <f t="shared" si="40"/>
        <v>2825</v>
      </c>
      <c r="BR47" s="96">
        <f t="shared" si="40"/>
        <v>0</v>
      </c>
      <c r="BS47" s="96">
        <f t="shared" si="40"/>
        <v>450</v>
      </c>
      <c r="BT47" s="96">
        <f t="shared" si="40"/>
        <v>58500</v>
      </c>
      <c r="BU47" s="96">
        <f t="shared" si="40"/>
        <v>185</v>
      </c>
      <c r="BV47" s="96">
        <f t="shared" si="40"/>
        <v>0</v>
      </c>
      <c r="BW47" s="96">
        <f t="shared" si="40"/>
        <v>0</v>
      </c>
      <c r="BX47" s="99">
        <f t="shared" si="40"/>
        <v>0</v>
      </c>
      <c r="BY47" s="96">
        <f t="shared" si="40"/>
        <v>0</v>
      </c>
      <c r="BZ47" s="96">
        <f t="shared" si="40"/>
        <v>0</v>
      </c>
      <c r="CA47" s="96">
        <f t="shared" si="40"/>
        <v>0</v>
      </c>
      <c r="CB47" s="96">
        <f t="shared" si="40"/>
        <v>0</v>
      </c>
      <c r="CC47" s="96">
        <f t="shared" si="40"/>
        <v>3500</v>
      </c>
      <c r="CD47" s="96">
        <f t="shared" si="40"/>
        <v>0</v>
      </c>
      <c r="CE47" s="96">
        <f t="shared" si="40"/>
        <v>10325</v>
      </c>
      <c r="CF47" s="96">
        <f t="shared" si="40"/>
        <v>650</v>
      </c>
      <c r="CG47" s="96">
        <f t="shared" si="40"/>
        <v>0</v>
      </c>
      <c r="CH47" s="96">
        <f t="shared" si="40"/>
        <v>132957.5</v>
      </c>
      <c r="CI47" s="96">
        <f t="shared" si="40"/>
        <v>761100</v>
      </c>
      <c r="CJ47" s="96">
        <f t="shared" si="40"/>
        <v>346273</v>
      </c>
      <c r="CK47" s="96">
        <f t="shared" si="40"/>
        <v>0</v>
      </c>
      <c r="CL47" s="96">
        <f t="shared" si="40"/>
        <v>61213</v>
      </c>
      <c r="CM47" s="96">
        <f t="shared" si="40"/>
        <v>0</v>
      </c>
      <c r="CN47" s="96">
        <f t="shared" si="40"/>
        <v>13400</v>
      </c>
      <c r="CO47" s="96">
        <f t="shared" si="40"/>
        <v>3250</v>
      </c>
      <c r="CP47" s="96">
        <f t="shared" si="40"/>
        <v>642700</v>
      </c>
      <c r="CQ47" s="96">
        <f t="shared" si="40"/>
        <v>1940.7</v>
      </c>
      <c r="CR47" s="96">
        <f t="shared" si="40"/>
        <v>0</v>
      </c>
      <c r="CS47" s="96">
        <f t="shared" si="40"/>
        <v>325</v>
      </c>
      <c r="CT47" s="96">
        <f t="shared" si="40"/>
        <v>0</v>
      </c>
      <c r="CU47" s="96">
        <f t="shared" ref="CU47:DZ47" si="41">CU48+CU49</f>
        <v>0</v>
      </c>
      <c r="CV47" s="96">
        <f t="shared" si="41"/>
        <v>0</v>
      </c>
      <c r="CW47" s="96">
        <f t="shared" si="41"/>
        <v>0</v>
      </c>
      <c r="CX47" s="96">
        <f t="shared" si="41"/>
        <v>0</v>
      </c>
      <c r="CY47" s="96">
        <f t="shared" si="41"/>
        <v>0</v>
      </c>
      <c r="CZ47" s="99">
        <f t="shared" si="41"/>
        <v>1500</v>
      </c>
      <c r="DA47" s="96">
        <f t="shared" si="41"/>
        <v>0</v>
      </c>
      <c r="DB47" s="96">
        <f t="shared" si="41"/>
        <v>900</v>
      </c>
      <c r="DC47" s="96">
        <f t="shared" si="41"/>
        <v>4256.3</v>
      </c>
      <c r="DD47" s="96">
        <f t="shared" si="41"/>
        <v>0</v>
      </c>
      <c r="DE47" s="96">
        <f t="shared" si="41"/>
        <v>3050</v>
      </c>
      <c r="DF47" s="96">
        <f t="shared" si="41"/>
        <v>300</v>
      </c>
      <c r="DG47" s="96">
        <f t="shared" si="41"/>
        <v>0</v>
      </c>
      <c r="DH47" s="96">
        <f t="shared" si="41"/>
        <v>0</v>
      </c>
      <c r="DI47" s="96">
        <f t="shared" si="41"/>
        <v>0</v>
      </c>
      <c r="DJ47" s="96">
        <f t="shared" si="41"/>
        <v>1427</v>
      </c>
      <c r="DK47" s="96">
        <f t="shared" si="41"/>
        <v>0</v>
      </c>
      <c r="DL47" s="96">
        <f t="shared" si="41"/>
        <v>7300</v>
      </c>
      <c r="DM47" s="96">
        <f t="shared" si="41"/>
        <v>0</v>
      </c>
      <c r="DN47" s="96">
        <f t="shared" si="41"/>
        <v>2800</v>
      </c>
      <c r="DO47" s="96">
        <f t="shared" si="41"/>
        <v>0</v>
      </c>
      <c r="DP47" s="96">
        <f t="shared" si="41"/>
        <v>950</v>
      </c>
      <c r="DQ47" s="96">
        <f t="shared" si="41"/>
        <v>0</v>
      </c>
      <c r="DR47" s="96">
        <f t="shared" si="41"/>
        <v>0</v>
      </c>
      <c r="DS47" s="96">
        <f t="shared" si="41"/>
        <v>2300</v>
      </c>
      <c r="DT47" s="96">
        <f t="shared" si="41"/>
        <v>0</v>
      </c>
      <c r="DU47" s="96">
        <f t="shared" si="41"/>
        <v>3150</v>
      </c>
      <c r="DV47" s="96">
        <f t="shared" si="41"/>
        <v>100</v>
      </c>
      <c r="DW47" s="96">
        <f t="shared" si="41"/>
        <v>0</v>
      </c>
      <c r="DX47" s="96">
        <f t="shared" si="41"/>
        <v>49400</v>
      </c>
      <c r="DY47" s="96">
        <f t="shared" si="41"/>
        <v>280</v>
      </c>
      <c r="DZ47" s="96">
        <f t="shared" si="41"/>
        <v>0</v>
      </c>
      <c r="EA47" s="99">
        <f t="shared" ref="EA47:FF47" si="42">EA48+EA49</f>
        <v>0</v>
      </c>
      <c r="EB47" s="96">
        <f t="shared" si="42"/>
        <v>8690</v>
      </c>
      <c r="EC47" s="96">
        <f t="shared" si="42"/>
        <v>36200</v>
      </c>
      <c r="ED47" s="96">
        <f t="shared" si="42"/>
        <v>0</v>
      </c>
      <c r="EE47" s="96">
        <f t="shared" si="42"/>
        <v>0</v>
      </c>
      <c r="EF47" s="96">
        <f t="shared" si="42"/>
        <v>0</v>
      </c>
      <c r="EG47" s="96">
        <f t="shared" si="42"/>
        <v>1525</v>
      </c>
      <c r="EH47" s="96">
        <f t="shared" si="42"/>
        <v>0</v>
      </c>
      <c r="EI47" s="96">
        <f t="shared" si="42"/>
        <v>0</v>
      </c>
      <c r="EJ47" s="96">
        <f t="shared" si="42"/>
        <v>1000</v>
      </c>
      <c r="EK47" s="96">
        <f t="shared" si="42"/>
        <v>0</v>
      </c>
      <c r="EL47" s="96">
        <f t="shared" si="42"/>
        <v>1800</v>
      </c>
      <c r="EM47" s="96">
        <f t="shared" si="42"/>
        <v>17900</v>
      </c>
      <c r="EN47" s="96">
        <f t="shared" si="42"/>
        <v>0</v>
      </c>
      <c r="EO47" s="96">
        <f t="shared" si="42"/>
        <v>5313.97</v>
      </c>
      <c r="EP47" s="96">
        <f t="shared" si="42"/>
        <v>0</v>
      </c>
      <c r="EQ47" s="96">
        <f t="shared" si="42"/>
        <v>0</v>
      </c>
      <c r="ER47" s="96">
        <f t="shared" si="42"/>
        <v>4030</v>
      </c>
      <c r="ES47" s="96">
        <f t="shared" si="42"/>
        <v>0</v>
      </c>
      <c r="ET47" s="96">
        <f t="shared" si="42"/>
        <v>0</v>
      </c>
      <c r="EU47" s="96">
        <f t="shared" si="42"/>
        <v>0</v>
      </c>
      <c r="EV47" s="96">
        <f t="shared" si="42"/>
        <v>0</v>
      </c>
      <c r="EW47" s="96">
        <f t="shared" si="42"/>
        <v>191420</v>
      </c>
      <c r="EX47" s="96">
        <f t="shared" si="42"/>
        <v>2970</v>
      </c>
      <c r="EY47" s="96">
        <f t="shared" si="42"/>
        <v>13700</v>
      </c>
      <c r="EZ47" s="96">
        <f t="shared" si="42"/>
        <v>36350</v>
      </c>
      <c r="FA47" s="96">
        <f t="shared" si="42"/>
        <v>0</v>
      </c>
      <c r="FB47" s="96">
        <f t="shared" si="42"/>
        <v>916117</v>
      </c>
      <c r="FC47" s="96">
        <f t="shared" si="42"/>
        <v>4861</v>
      </c>
      <c r="FD47" s="96">
        <f t="shared" si="42"/>
        <v>11000</v>
      </c>
      <c r="FE47" s="96">
        <f t="shared" si="42"/>
        <v>0</v>
      </c>
      <c r="FF47" s="96">
        <f t="shared" si="42"/>
        <v>0</v>
      </c>
      <c r="FG47" s="96">
        <f t="shared" ref="FG47:GE47" si="43">FG48+FG49</f>
        <v>0</v>
      </c>
      <c r="FH47" s="96">
        <f t="shared" si="43"/>
        <v>0</v>
      </c>
      <c r="FI47" s="96">
        <f t="shared" si="43"/>
        <v>0</v>
      </c>
      <c r="FJ47" s="96">
        <f t="shared" si="43"/>
        <v>0</v>
      </c>
      <c r="FK47" s="96">
        <f t="shared" si="43"/>
        <v>245</v>
      </c>
      <c r="FL47" s="96">
        <f t="shared" si="43"/>
        <v>185000</v>
      </c>
      <c r="FM47" s="96">
        <f t="shared" si="43"/>
        <v>16900</v>
      </c>
      <c r="FN47" s="96">
        <f t="shared" si="43"/>
        <v>10231.5</v>
      </c>
      <c r="FO47" s="96">
        <f t="shared" si="43"/>
        <v>0</v>
      </c>
      <c r="FP47" s="96">
        <f t="shared" si="43"/>
        <v>0</v>
      </c>
      <c r="FQ47" s="96">
        <f t="shared" si="43"/>
        <v>3250</v>
      </c>
      <c r="FR47" s="96">
        <f t="shared" si="43"/>
        <v>0</v>
      </c>
      <c r="FS47" s="96">
        <f t="shared" si="43"/>
        <v>0</v>
      </c>
      <c r="FT47" s="96">
        <f t="shared" si="43"/>
        <v>5650</v>
      </c>
      <c r="FU47" s="96">
        <f t="shared" si="43"/>
        <v>45507</v>
      </c>
      <c r="FV47" s="96">
        <f t="shared" si="43"/>
        <v>0</v>
      </c>
      <c r="FW47" s="96">
        <f t="shared" si="43"/>
        <v>0</v>
      </c>
      <c r="FX47" s="96">
        <f t="shared" si="43"/>
        <v>84118</v>
      </c>
      <c r="FY47" s="96">
        <f t="shared" si="43"/>
        <v>6250</v>
      </c>
      <c r="FZ47" s="96">
        <f t="shared" si="43"/>
        <v>1700</v>
      </c>
      <c r="GA47" s="96">
        <f t="shared" si="43"/>
        <v>0</v>
      </c>
      <c r="GB47" s="96">
        <f t="shared" si="43"/>
        <v>0</v>
      </c>
      <c r="GC47" s="96">
        <f t="shared" si="43"/>
        <v>0</v>
      </c>
      <c r="GD47" s="96">
        <f t="shared" si="43"/>
        <v>0</v>
      </c>
      <c r="GE47" s="96">
        <f t="shared" si="43"/>
        <v>0</v>
      </c>
    </row>
    <row r="48" spans="1:187" ht="24.75" customHeight="1" thickBot="1" x14ac:dyDescent="0.25">
      <c r="A48" s="37" t="s">
        <v>58</v>
      </c>
      <c r="B48" s="37"/>
      <c r="C48" s="28">
        <f>SUM(D48:GE48)</f>
        <v>496901.7</v>
      </c>
      <c r="D48" s="86"/>
      <c r="E48" s="87">
        <v>620</v>
      </c>
      <c r="F48" s="88">
        <v>3000</v>
      </c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>
        <v>318</v>
      </c>
      <c r="R48" s="87">
        <v>1480</v>
      </c>
      <c r="S48" s="87"/>
      <c r="T48" s="88">
        <v>14000</v>
      </c>
      <c r="U48" s="87"/>
      <c r="V48" s="87">
        <v>8500</v>
      </c>
      <c r="W48" s="87"/>
      <c r="X48" s="87">
        <v>720</v>
      </c>
      <c r="Y48" s="87">
        <v>143424</v>
      </c>
      <c r="Z48" s="87">
        <v>1800</v>
      </c>
      <c r="AA48" s="87">
        <v>1400</v>
      </c>
      <c r="AB48" s="88">
        <f>14375+9150</f>
        <v>23525</v>
      </c>
      <c r="AC48" s="87"/>
      <c r="AD48" s="87"/>
      <c r="AE48" s="87">
        <v>6000</v>
      </c>
      <c r="AF48" s="87"/>
      <c r="AG48" s="87">
        <v>3100</v>
      </c>
      <c r="AH48" s="87"/>
      <c r="AI48" s="87"/>
      <c r="AJ48" s="87"/>
      <c r="AK48" s="87">
        <v>500</v>
      </c>
      <c r="AL48" s="87">
        <f>1000+1000</f>
        <v>2000</v>
      </c>
      <c r="AM48" s="87"/>
      <c r="AN48" s="87"/>
      <c r="AO48" s="87"/>
      <c r="AP48" s="87"/>
      <c r="AQ48" s="87">
        <v>2500</v>
      </c>
      <c r="AR48" s="87">
        <v>1200</v>
      </c>
      <c r="AS48" s="87">
        <f>30200+12000</f>
        <v>42200</v>
      </c>
      <c r="AT48" s="87"/>
      <c r="AU48" s="87"/>
      <c r="AV48" s="87">
        <v>2500</v>
      </c>
      <c r="AW48" s="87"/>
      <c r="AX48" s="87">
        <v>11700</v>
      </c>
      <c r="AY48" s="88">
        <v>500</v>
      </c>
      <c r="AZ48" s="87"/>
      <c r="BA48" s="87"/>
      <c r="BB48" s="87">
        <v>1555</v>
      </c>
      <c r="BC48" s="87">
        <v>2000</v>
      </c>
      <c r="BD48" s="87"/>
      <c r="BE48" s="87"/>
      <c r="BF48" s="87"/>
      <c r="BG48" s="87">
        <v>2000</v>
      </c>
      <c r="BH48" s="87">
        <v>5000</v>
      </c>
      <c r="BI48" s="87">
        <v>535</v>
      </c>
      <c r="BJ48" s="87">
        <v>2000</v>
      </c>
      <c r="BK48" s="87">
        <v>1900</v>
      </c>
      <c r="BL48" s="87">
        <v>3196.2</v>
      </c>
      <c r="BM48" s="87"/>
      <c r="BN48" s="87"/>
      <c r="BO48" s="87"/>
      <c r="BP48" s="87">
        <v>4150</v>
      </c>
      <c r="BQ48" s="87">
        <f>500+2325</f>
        <v>2825</v>
      </c>
      <c r="BR48" s="87"/>
      <c r="BS48" s="87">
        <v>450</v>
      </c>
      <c r="BT48" s="87">
        <v>300</v>
      </c>
      <c r="BU48" s="87">
        <v>185</v>
      </c>
      <c r="BV48" s="87"/>
      <c r="BW48" s="87"/>
      <c r="BX48" s="88"/>
      <c r="BY48" s="87"/>
      <c r="BZ48" s="87"/>
      <c r="CA48" s="87"/>
      <c r="CB48" s="87"/>
      <c r="CC48" s="87">
        <v>1000</v>
      </c>
      <c r="CD48" s="87"/>
      <c r="CE48" s="87">
        <v>2000</v>
      </c>
      <c r="CF48" s="87">
        <v>150</v>
      </c>
      <c r="CG48" s="87"/>
      <c r="CH48" s="87">
        <v>2457.5</v>
      </c>
      <c r="CI48" s="87">
        <v>2000</v>
      </c>
      <c r="CJ48" s="87">
        <v>20131</v>
      </c>
      <c r="CK48" s="87"/>
      <c r="CL48" s="87">
        <f>1750+1000</f>
        <v>2750</v>
      </c>
      <c r="CM48" s="87"/>
      <c r="CN48" s="87">
        <v>500</v>
      </c>
      <c r="CO48" s="87">
        <f>2500+750</f>
        <v>3250</v>
      </c>
      <c r="CP48" s="87">
        <v>6500</v>
      </c>
      <c r="CQ48" s="87">
        <v>1940.7</v>
      </c>
      <c r="CR48" s="87"/>
      <c r="CS48" s="87">
        <v>325</v>
      </c>
      <c r="CT48" s="87"/>
      <c r="CU48" s="87"/>
      <c r="CV48" s="87"/>
      <c r="CW48" s="87"/>
      <c r="CX48" s="87"/>
      <c r="CY48" s="87"/>
      <c r="CZ48" s="88">
        <v>500</v>
      </c>
      <c r="DA48" s="87"/>
      <c r="DB48" s="87">
        <v>900</v>
      </c>
      <c r="DC48" s="87">
        <v>1418.8</v>
      </c>
      <c r="DD48" s="87"/>
      <c r="DE48" s="87">
        <v>3050</v>
      </c>
      <c r="DF48" s="87">
        <v>300</v>
      </c>
      <c r="DG48" s="87"/>
      <c r="DH48" s="87"/>
      <c r="DI48" s="87"/>
      <c r="DJ48" s="87">
        <v>1427</v>
      </c>
      <c r="DK48" s="87"/>
      <c r="DL48" s="87">
        <v>2300</v>
      </c>
      <c r="DM48" s="87"/>
      <c r="DN48" s="87">
        <v>1000</v>
      </c>
      <c r="DO48" s="87"/>
      <c r="DP48" s="87">
        <v>950</v>
      </c>
      <c r="DQ48" s="87"/>
      <c r="DR48" s="87"/>
      <c r="DS48" s="87">
        <v>300</v>
      </c>
      <c r="DT48" s="87"/>
      <c r="DU48" s="87">
        <v>3150</v>
      </c>
      <c r="DV48" s="87">
        <v>100</v>
      </c>
      <c r="DW48" s="87"/>
      <c r="DX48" s="87">
        <v>15000</v>
      </c>
      <c r="DY48" s="87">
        <v>280</v>
      </c>
      <c r="DZ48" s="87"/>
      <c r="EA48" s="88"/>
      <c r="EB48" s="87">
        <v>2790</v>
      </c>
      <c r="EC48" s="87">
        <v>6000</v>
      </c>
      <c r="ED48" s="87"/>
      <c r="EE48" s="87"/>
      <c r="EF48" s="87"/>
      <c r="EG48" s="87">
        <v>675</v>
      </c>
      <c r="EH48" s="87"/>
      <c r="EI48" s="87"/>
      <c r="EJ48" s="87">
        <v>1000</v>
      </c>
      <c r="EK48" s="87"/>
      <c r="EL48" s="87">
        <v>1800</v>
      </c>
      <c r="EM48" s="87">
        <v>5900</v>
      </c>
      <c r="EN48" s="87"/>
      <c r="EO48" s="87">
        <v>5050</v>
      </c>
      <c r="EP48" s="87"/>
      <c r="EQ48" s="87"/>
      <c r="ER48" s="87">
        <v>1200</v>
      </c>
      <c r="ES48" s="87"/>
      <c r="ET48" s="87"/>
      <c r="EU48" s="87"/>
      <c r="EV48" s="87"/>
      <c r="EW48" s="87">
        <v>1920</v>
      </c>
      <c r="EX48" s="87">
        <v>600</v>
      </c>
      <c r="EY48" s="87">
        <v>500</v>
      </c>
      <c r="EZ48" s="87">
        <v>13650</v>
      </c>
      <c r="FA48" s="87"/>
      <c r="FB48" s="87">
        <v>26000</v>
      </c>
      <c r="FC48" s="87">
        <v>1000</v>
      </c>
      <c r="FD48" s="87">
        <v>9000</v>
      </c>
      <c r="FE48" s="87"/>
      <c r="FF48" s="87"/>
      <c r="FG48" s="87"/>
      <c r="FH48" s="87"/>
      <c r="FI48" s="87"/>
      <c r="FJ48" s="87"/>
      <c r="FK48" s="87">
        <v>245</v>
      </c>
      <c r="FL48" s="87">
        <v>5000</v>
      </c>
      <c r="FM48" s="87">
        <v>9400</v>
      </c>
      <c r="FN48" s="87">
        <f>854.5+5600+707</f>
        <v>7161.5</v>
      </c>
      <c r="FO48" s="87"/>
      <c r="FP48" s="87"/>
      <c r="FQ48" s="87"/>
      <c r="FR48" s="87"/>
      <c r="FS48" s="87"/>
      <c r="FT48" s="87">
        <v>5400</v>
      </c>
      <c r="FU48" s="87">
        <v>15647</v>
      </c>
      <c r="FV48" s="87"/>
      <c r="FW48" s="87"/>
      <c r="FX48" s="87">
        <v>2500</v>
      </c>
      <c r="FY48" s="87">
        <v>2000</v>
      </c>
      <c r="FZ48" s="87">
        <v>1700</v>
      </c>
      <c r="GA48" s="87"/>
      <c r="GB48" s="87"/>
      <c r="GC48" s="87"/>
      <c r="GD48" s="87"/>
      <c r="GE48" s="87"/>
    </row>
    <row r="49" spans="1:187" ht="15.75" customHeight="1" thickBot="1" x14ac:dyDescent="0.25">
      <c r="A49" s="37" t="s">
        <v>59</v>
      </c>
      <c r="B49" s="37"/>
      <c r="C49" s="28">
        <f>SUM(D49:GE49)</f>
        <v>6796087.4699999997</v>
      </c>
      <c r="D49" s="86"/>
      <c r="E49" s="87"/>
      <c r="F49" s="88"/>
      <c r="G49" s="87"/>
      <c r="H49" s="87"/>
      <c r="I49" s="87"/>
      <c r="J49" s="87"/>
      <c r="K49" s="87"/>
      <c r="L49" s="87">
        <v>800</v>
      </c>
      <c r="M49" s="87"/>
      <c r="N49" s="87"/>
      <c r="O49" s="87">
        <v>440200</v>
      </c>
      <c r="P49" s="87"/>
      <c r="Q49" s="87"/>
      <c r="R49" s="87"/>
      <c r="S49" s="87"/>
      <c r="T49" s="88"/>
      <c r="U49" s="87"/>
      <c r="V49" s="87">
        <v>5000</v>
      </c>
      <c r="W49" s="87"/>
      <c r="X49" s="87"/>
      <c r="Y49" s="87">
        <v>2128212</v>
      </c>
      <c r="Z49" s="87"/>
      <c r="AA49" s="87"/>
      <c r="AB49" s="88">
        <v>13050</v>
      </c>
      <c r="AC49" s="87"/>
      <c r="AD49" s="87"/>
      <c r="AE49" s="87"/>
      <c r="AF49" s="87"/>
      <c r="AG49" s="87">
        <v>52000</v>
      </c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>
        <v>1740</v>
      </c>
      <c r="AS49" s="87">
        <f>90880+90880</f>
        <v>181760</v>
      </c>
      <c r="AT49" s="87"/>
      <c r="AU49" s="87"/>
      <c r="AV49" s="87">
        <v>2500</v>
      </c>
      <c r="AW49" s="87"/>
      <c r="AX49" s="87">
        <v>293520</v>
      </c>
      <c r="AY49" s="88">
        <v>2000</v>
      </c>
      <c r="AZ49" s="87"/>
      <c r="BA49" s="87"/>
      <c r="BB49" s="87"/>
      <c r="BC49" s="87">
        <v>11658</v>
      </c>
      <c r="BD49" s="87"/>
      <c r="BE49" s="87"/>
      <c r="BF49" s="87"/>
      <c r="BG49" s="87">
        <v>6390</v>
      </c>
      <c r="BH49" s="87"/>
      <c r="BI49" s="87"/>
      <c r="BJ49" s="87"/>
      <c r="BK49" s="87"/>
      <c r="BL49" s="87">
        <v>131800</v>
      </c>
      <c r="BM49" s="87"/>
      <c r="BN49" s="87"/>
      <c r="BO49" s="87"/>
      <c r="BP49" s="87"/>
      <c r="BQ49" s="87"/>
      <c r="BR49" s="87"/>
      <c r="BS49" s="87"/>
      <c r="BT49" s="87">
        <v>58200</v>
      </c>
      <c r="BU49" s="87"/>
      <c r="BV49" s="87"/>
      <c r="BW49" s="87"/>
      <c r="BX49" s="88"/>
      <c r="BY49" s="87"/>
      <c r="BZ49" s="87"/>
      <c r="CA49" s="87"/>
      <c r="CB49" s="87"/>
      <c r="CC49" s="87">
        <v>2500</v>
      </c>
      <c r="CD49" s="87"/>
      <c r="CE49" s="87">
        <v>8325</v>
      </c>
      <c r="CF49" s="87">
        <v>500</v>
      </c>
      <c r="CG49" s="87"/>
      <c r="CH49" s="87">
        <v>130500</v>
      </c>
      <c r="CI49" s="87">
        <v>759100</v>
      </c>
      <c r="CJ49" s="87">
        <v>326142</v>
      </c>
      <c r="CK49" s="87"/>
      <c r="CL49" s="87">
        <f>3563+54900</f>
        <v>58463</v>
      </c>
      <c r="CM49" s="87"/>
      <c r="CN49" s="87">
        <v>12900</v>
      </c>
      <c r="CO49" s="87"/>
      <c r="CP49" s="87">
        <v>636200</v>
      </c>
      <c r="CQ49" s="87"/>
      <c r="CR49" s="87"/>
      <c r="CS49" s="87"/>
      <c r="CT49" s="87"/>
      <c r="CU49" s="87"/>
      <c r="CV49" s="87"/>
      <c r="CW49" s="87"/>
      <c r="CX49" s="87"/>
      <c r="CY49" s="87"/>
      <c r="CZ49" s="88">
        <v>1000</v>
      </c>
      <c r="DA49" s="87"/>
      <c r="DB49" s="87"/>
      <c r="DC49" s="87">
        <v>2837.5</v>
      </c>
      <c r="DD49" s="87"/>
      <c r="DE49" s="87"/>
      <c r="DF49" s="87"/>
      <c r="DG49" s="87"/>
      <c r="DH49" s="87"/>
      <c r="DI49" s="87"/>
      <c r="DJ49" s="87"/>
      <c r="DK49" s="87"/>
      <c r="DL49" s="87">
        <v>5000</v>
      </c>
      <c r="DM49" s="87"/>
      <c r="DN49" s="87">
        <v>1800</v>
      </c>
      <c r="DO49" s="87"/>
      <c r="DP49" s="87"/>
      <c r="DQ49" s="87"/>
      <c r="DR49" s="87"/>
      <c r="DS49" s="87">
        <v>2000</v>
      </c>
      <c r="DT49" s="87"/>
      <c r="DU49" s="87"/>
      <c r="DV49" s="87"/>
      <c r="DW49" s="87"/>
      <c r="DX49" s="87">
        <v>34400</v>
      </c>
      <c r="DY49" s="87"/>
      <c r="DZ49" s="87"/>
      <c r="EA49" s="88"/>
      <c r="EB49" s="87">
        <v>5900</v>
      </c>
      <c r="EC49" s="87">
        <v>30200</v>
      </c>
      <c r="ED49" s="87"/>
      <c r="EE49" s="87"/>
      <c r="EF49" s="87"/>
      <c r="EG49" s="87">
        <v>850</v>
      </c>
      <c r="EH49" s="87"/>
      <c r="EI49" s="87"/>
      <c r="EJ49" s="87"/>
      <c r="EK49" s="87"/>
      <c r="EL49" s="87"/>
      <c r="EM49" s="87">
        <v>12000</v>
      </c>
      <c r="EN49" s="87"/>
      <c r="EO49" s="87">
        <v>263.97000000000003</v>
      </c>
      <c r="EP49" s="87"/>
      <c r="EQ49" s="87"/>
      <c r="ER49" s="87">
        <v>2830</v>
      </c>
      <c r="ES49" s="87"/>
      <c r="ET49" s="87"/>
      <c r="EU49" s="87"/>
      <c r="EV49" s="87"/>
      <c r="EW49" s="87">
        <v>189500</v>
      </c>
      <c r="EX49" s="87">
        <v>2370</v>
      </c>
      <c r="EY49" s="87">
        <v>13200</v>
      </c>
      <c r="EZ49" s="87">
        <v>22700</v>
      </c>
      <c r="FA49" s="87"/>
      <c r="FB49" s="87">
        <v>890117</v>
      </c>
      <c r="FC49" s="87">
        <v>3861</v>
      </c>
      <c r="FD49" s="87">
        <v>2000</v>
      </c>
      <c r="FE49" s="87"/>
      <c r="FF49" s="87"/>
      <c r="FG49" s="87"/>
      <c r="FH49" s="87"/>
      <c r="FI49" s="87"/>
      <c r="FJ49" s="87"/>
      <c r="FK49" s="87"/>
      <c r="FL49" s="87">
        <v>180000</v>
      </c>
      <c r="FM49" s="87">
        <v>7500</v>
      </c>
      <c r="FN49" s="87">
        <f>1674+1396</f>
        <v>3070</v>
      </c>
      <c r="FO49" s="87"/>
      <c r="FP49" s="87"/>
      <c r="FQ49" s="87">
        <v>3250</v>
      </c>
      <c r="FR49" s="87"/>
      <c r="FS49" s="87"/>
      <c r="FT49" s="87">
        <v>250</v>
      </c>
      <c r="FU49" s="87">
        <v>29860</v>
      </c>
      <c r="FV49" s="87"/>
      <c r="FW49" s="87"/>
      <c r="FX49" s="87">
        <v>81618</v>
      </c>
      <c r="FY49" s="87">
        <v>4250</v>
      </c>
      <c r="FZ49" s="87"/>
      <c r="GA49" s="87"/>
      <c r="GB49" s="87"/>
      <c r="GC49" s="87"/>
      <c r="GD49" s="87"/>
      <c r="GE49" s="87"/>
    </row>
    <row r="50" spans="1:187" ht="27" customHeight="1" thickBot="1" x14ac:dyDescent="0.25">
      <c r="A50" s="38" t="s">
        <v>60</v>
      </c>
      <c r="B50" s="37"/>
      <c r="C50" s="28"/>
      <c r="D50" s="10">
        <f t="shared" ref="D50:M51" si="44">D51</f>
        <v>0</v>
      </c>
      <c r="E50" s="11">
        <f t="shared" si="44"/>
        <v>0</v>
      </c>
      <c r="F50" s="100">
        <f t="shared" si="44"/>
        <v>0</v>
      </c>
      <c r="G50" s="11">
        <f t="shared" si="44"/>
        <v>0</v>
      </c>
      <c r="H50" s="11">
        <f t="shared" si="44"/>
        <v>0</v>
      </c>
      <c r="I50" s="11">
        <f t="shared" si="44"/>
        <v>0</v>
      </c>
      <c r="J50" s="11">
        <f t="shared" si="44"/>
        <v>0</v>
      </c>
      <c r="K50" s="11">
        <f t="shared" si="44"/>
        <v>0</v>
      </c>
      <c r="L50" s="11">
        <f t="shared" si="44"/>
        <v>0</v>
      </c>
      <c r="M50" s="11">
        <f t="shared" si="44"/>
        <v>0</v>
      </c>
      <c r="N50" s="11">
        <f t="shared" ref="N50:W51" si="45">N51</f>
        <v>0</v>
      </c>
      <c r="O50" s="11">
        <f t="shared" si="45"/>
        <v>0</v>
      </c>
      <c r="P50" s="11">
        <f t="shared" si="45"/>
        <v>0</v>
      </c>
      <c r="Q50" s="11">
        <f t="shared" si="45"/>
        <v>0</v>
      </c>
      <c r="R50" s="11">
        <f t="shared" si="45"/>
        <v>0</v>
      </c>
      <c r="S50" s="11">
        <f t="shared" si="45"/>
        <v>0</v>
      </c>
      <c r="T50" s="100">
        <f t="shared" si="45"/>
        <v>0</v>
      </c>
      <c r="U50" s="11">
        <f t="shared" si="45"/>
        <v>0</v>
      </c>
      <c r="V50" s="11">
        <f t="shared" si="45"/>
        <v>0</v>
      </c>
      <c r="W50" s="11">
        <f t="shared" si="45"/>
        <v>0</v>
      </c>
      <c r="X50" s="11">
        <f t="shared" ref="X50:AG51" si="46">X51</f>
        <v>0</v>
      </c>
      <c r="Y50" s="11">
        <f t="shared" si="46"/>
        <v>0</v>
      </c>
      <c r="Z50" s="11">
        <f t="shared" si="46"/>
        <v>0</v>
      </c>
      <c r="AA50" s="11">
        <f t="shared" si="46"/>
        <v>0</v>
      </c>
      <c r="AB50" s="100">
        <f t="shared" si="46"/>
        <v>0</v>
      </c>
      <c r="AC50" s="11">
        <f t="shared" si="46"/>
        <v>0</v>
      </c>
      <c r="AD50" s="11">
        <f t="shared" si="46"/>
        <v>0</v>
      </c>
      <c r="AE50" s="11">
        <f t="shared" si="46"/>
        <v>0</v>
      </c>
      <c r="AF50" s="11">
        <f t="shared" si="46"/>
        <v>0</v>
      </c>
      <c r="AG50" s="11">
        <f t="shared" si="46"/>
        <v>0</v>
      </c>
      <c r="AH50" s="11">
        <f t="shared" ref="AH50:AQ51" si="47">AH51</f>
        <v>0</v>
      </c>
      <c r="AI50" s="11">
        <f t="shared" si="47"/>
        <v>0</v>
      </c>
      <c r="AJ50" s="11">
        <f t="shared" si="47"/>
        <v>0</v>
      </c>
      <c r="AK50" s="11">
        <f t="shared" si="47"/>
        <v>0</v>
      </c>
      <c r="AL50" s="11">
        <f t="shared" si="47"/>
        <v>0</v>
      </c>
      <c r="AM50" s="11">
        <f t="shared" si="47"/>
        <v>0</v>
      </c>
      <c r="AN50" s="11">
        <f t="shared" si="47"/>
        <v>0</v>
      </c>
      <c r="AO50" s="11">
        <f t="shared" si="47"/>
        <v>0</v>
      </c>
      <c r="AP50" s="11">
        <f t="shared" si="47"/>
        <v>0</v>
      </c>
      <c r="AQ50" s="11">
        <f t="shared" si="47"/>
        <v>0</v>
      </c>
      <c r="AR50" s="11">
        <f t="shared" ref="AR50:BA51" si="48">AR51</f>
        <v>0</v>
      </c>
      <c r="AS50" s="11">
        <f t="shared" si="48"/>
        <v>0</v>
      </c>
      <c r="AT50" s="11">
        <f t="shared" si="48"/>
        <v>0</v>
      </c>
      <c r="AU50" s="11">
        <f t="shared" si="48"/>
        <v>0</v>
      </c>
      <c r="AV50" s="11">
        <f t="shared" si="48"/>
        <v>0</v>
      </c>
      <c r="AW50" s="11">
        <f t="shared" si="48"/>
        <v>0</v>
      </c>
      <c r="AX50" s="11">
        <f t="shared" si="48"/>
        <v>0</v>
      </c>
      <c r="AY50" s="100">
        <f t="shared" si="48"/>
        <v>0</v>
      </c>
      <c r="AZ50" s="11">
        <f t="shared" si="48"/>
        <v>0</v>
      </c>
      <c r="BA50" s="11">
        <f t="shared" si="48"/>
        <v>0</v>
      </c>
      <c r="BB50" s="11">
        <f t="shared" ref="BB50:BK51" si="49">BB51</f>
        <v>0</v>
      </c>
      <c r="BC50" s="11">
        <f t="shared" si="49"/>
        <v>0</v>
      </c>
      <c r="BD50" s="11">
        <f t="shared" si="49"/>
        <v>0</v>
      </c>
      <c r="BE50" s="11">
        <f t="shared" si="49"/>
        <v>0</v>
      </c>
      <c r="BF50" s="11">
        <f t="shared" si="49"/>
        <v>0</v>
      </c>
      <c r="BG50" s="11">
        <f t="shared" si="49"/>
        <v>0</v>
      </c>
      <c r="BH50" s="11">
        <f t="shared" si="49"/>
        <v>0</v>
      </c>
      <c r="BI50" s="11">
        <f t="shared" si="49"/>
        <v>0</v>
      </c>
      <c r="BJ50" s="11">
        <f t="shared" si="49"/>
        <v>0</v>
      </c>
      <c r="BK50" s="11">
        <f t="shared" si="49"/>
        <v>0</v>
      </c>
      <c r="BL50" s="11">
        <f t="shared" ref="BL50:BU51" si="50">BL51</f>
        <v>0</v>
      </c>
      <c r="BM50" s="11">
        <f t="shared" si="50"/>
        <v>0</v>
      </c>
      <c r="BN50" s="11">
        <f t="shared" si="50"/>
        <v>0</v>
      </c>
      <c r="BO50" s="11">
        <f t="shared" si="50"/>
        <v>0</v>
      </c>
      <c r="BP50" s="11">
        <f t="shared" si="50"/>
        <v>0</v>
      </c>
      <c r="BQ50" s="11">
        <f t="shared" si="50"/>
        <v>0</v>
      </c>
      <c r="BR50" s="11">
        <f t="shared" si="50"/>
        <v>0</v>
      </c>
      <c r="BS50" s="11">
        <f t="shared" si="50"/>
        <v>0</v>
      </c>
      <c r="BT50" s="11">
        <f t="shared" si="50"/>
        <v>0</v>
      </c>
      <c r="BU50" s="11">
        <f t="shared" si="50"/>
        <v>0</v>
      </c>
      <c r="BV50" s="11">
        <f t="shared" ref="BV50:CE51" si="51">BV51</f>
        <v>0</v>
      </c>
      <c r="BW50" s="11">
        <f t="shared" si="51"/>
        <v>0</v>
      </c>
      <c r="BX50" s="100">
        <f t="shared" si="51"/>
        <v>0</v>
      </c>
      <c r="BY50" s="11">
        <f t="shared" si="51"/>
        <v>0</v>
      </c>
      <c r="BZ50" s="11">
        <f t="shared" si="51"/>
        <v>0</v>
      </c>
      <c r="CA50" s="11">
        <f t="shared" si="51"/>
        <v>0</v>
      </c>
      <c r="CB50" s="11">
        <f t="shared" si="51"/>
        <v>0</v>
      </c>
      <c r="CC50" s="11">
        <f t="shared" si="51"/>
        <v>0</v>
      </c>
      <c r="CD50" s="11">
        <f t="shared" si="51"/>
        <v>0</v>
      </c>
      <c r="CE50" s="11">
        <f t="shared" si="51"/>
        <v>0</v>
      </c>
      <c r="CF50" s="11">
        <f t="shared" ref="CF50:CO51" si="52">CF51</f>
        <v>0</v>
      </c>
      <c r="CG50" s="11">
        <f t="shared" si="52"/>
        <v>0</v>
      </c>
      <c r="CH50" s="11">
        <f t="shared" si="52"/>
        <v>0</v>
      </c>
      <c r="CI50" s="11">
        <f t="shared" si="52"/>
        <v>0</v>
      </c>
      <c r="CJ50" s="11">
        <f t="shared" si="52"/>
        <v>0</v>
      </c>
      <c r="CK50" s="11">
        <f t="shared" si="52"/>
        <v>0</v>
      </c>
      <c r="CL50" s="11">
        <f t="shared" si="52"/>
        <v>0</v>
      </c>
      <c r="CM50" s="11">
        <f t="shared" si="52"/>
        <v>0</v>
      </c>
      <c r="CN50" s="11">
        <f t="shared" si="52"/>
        <v>0</v>
      </c>
      <c r="CO50" s="11">
        <f t="shared" si="52"/>
        <v>0</v>
      </c>
      <c r="CP50" s="11">
        <f t="shared" ref="CP50:CY51" si="53">CP51</f>
        <v>0</v>
      </c>
      <c r="CQ50" s="11">
        <f t="shared" si="53"/>
        <v>0</v>
      </c>
      <c r="CR50" s="11">
        <f t="shared" si="53"/>
        <v>0</v>
      </c>
      <c r="CS50" s="11">
        <f t="shared" si="53"/>
        <v>0</v>
      </c>
      <c r="CT50" s="11">
        <f t="shared" si="53"/>
        <v>0</v>
      </c>
      <c r="CU50" s="11">
        <f t="shared" si="53"/>
        <v>0</v>
      </c>
      <c r="CV50" s="11">
        <f t="shared" si="53"/>
        <v>0</v>
      </c>
      <c r="CW50" s="11">
        <f t="shared" si="53"/>
        <v>0</v>
      </c>
      <c r="CX50" s="11">
        <f t="shared" si="53"/>
        <v>0</v>
      </c>
      <c r="CY50" s="11">
        <f t="shared" si="53"/>
        <v>0</v>
      </c>
      <c r="CZ50" s="100">
        <f t="shared" ref="CZ50:DI51" si="54">CZ51</f>
        <v>0</v>
      </c>
      <c r="DA50" s="11">
        <f t="shared" si="54"/>
        <v>0</v>
      </c>
      <c r="DB50" s="11">
        <f t="shared" si="54"/>
        <v>0</v>
      </c>
      <c r="DC50" s="11">
        <f t="shared" si="54"/>
        <v>0</v>
      </c>
      <c r="DD50" s="11">
        <f t="shared" si="54"/>
        <v>0</v>
      </c>
      <c r="DE50" s="11">
        <f t="shared" si="54"/>
        <v>0</v>
      </c>
      <c r="DF50" s="11">
        <f t="shared" si="54"/>
        <v>0</v>
      </c>
      <c r="DG50" s="11">
        <f t="shared" si="54"/>
        <v>0</v>
      </c>
      <c r="DH50" s="11">
        <f t="shared" si="54"/>
        <v>0</v>
      </c>
      <c r="DI50" s="11">
        <f t="shared" si="54"/>
        <v>0</v>
      </c>
      <c r="DJ50" s="11">
        <f t="shared" ref="DJ50:DS51" si="55">DJ51</f>
        <v>0</v>
      </c>
      <c r="DK50" s="11">
        <f t="shared" si="55"/>
        <v>0</v>
      </c>
      <c r="DL50" s="11">
        <f t="shared" si="55"/>
        <v>0</v>
      </c>
      <c r="DM50" s="11">
        <f t="shared" si="55"/>
        <v>0</v>
      </c>
      <c r="DN50" s="11">
        <f t="shared" si="55"/>
        <v>0</v>
      </c>
      <c r="DO50" s="11">
        <f t="shared" si="55"/>
        <v>0</v>
      </c>
      <c r="DP50" s="11">
        <f t="shared" si="55"/>
        <v>0</v>
      </c>
      <c r="DQ50" s="11">
        <f t="shared" si="55"/>
        <v>0</v>
      </c>
      <c r="DR50" s="11">
        <f t="shared" si="55"/>
        <v>0</v>
      </c>
      <c r="DS50" s="11">
        <f t="shared" si="55"/>
        <v>0</v>
      </c>
      <c r="DT50" s="11">
        <f t="shared" ref="DT50:EC51" si="56">DT51</f>
        <v>0</v>
      </c>
      <c r="DU50" s="11">
        <f t="shared" si="56"/>
        <v>0</v>
      </c>
      <c r="DV50" s="11">
        <f t="shared" si="56"/>
        <v>0</v>
      </c>
      <c r="DW50" s="11">
        <f t="shared" si="56"/>
        <v>0</v>
      </c>
      <c r="DX50" s="11">
        <f t="shared" si="56"/>
        <v>0</v>
      </c>
      <c r="DY50" s="11">
        <f t="shared" si="56"/>
        <v>0</v>
      </c>
      <c r="DZ50" s="11">
        <f t="shared" si="56"/>
        <v>0</v>
      </c>
      <c r="EA50" s="100">
        <f t="shared" si="56"/>
        <v>0</v>
      </c>
      <c r="EB50" s="11">
        <f t="shared" si="56"/>
        <v>0</v>
      </c>
      <c r="EC50" s="11">
        <f t="shared" si="56"/>
        <v>0</v>
      </c>
      <c r="ED50" s="11">
        <f t="shared" ref="ED50:EM51" si="57">ED51</f>
        <v>0</v>
      </c>
      <c r="EE50" s="11">
        <f t="shared" si="57"/>
        <v>0</v>
      </c>
      <c r="EF50" s="11">
        <f t="shared" si="57"/>
        <v>0</v>
      </c>
      <c r="EG50" s="11">
        <f t="shared" si="57"/>
        <v>0</v>
      </c>
      <c r="EH50" s="11">
        <f t="shared" si="57"/>
        <v>0</v>
      </c>
      <c r="EI50" s="11">
        <f t="shared" si="57"/>
        <v>0</v>
      </c>
      <c r="EJ50" s="11">
        <f t="shared" si="57"/>
        <v>0</v>
      </c>
      <c r="EK50" s="11">
        <f t="shared" si="57"/>
        <v>0</v>
      </c>
      <c r="EL50" s="11">
        <f t="shared" si="57"/>
        <v>0</v>
      </c>
      <c r="EM50" s="11">
        <f t="shared" si="57"/>
        <v>0</v>
      </c>
      <c r="EN50" s="11">
        <f t="shared" ref="EN50:EW51" si="58">EN51</f>
        <v>0</v>
      </c>
      <c r="EO50" s="11">
        <f t="shared" si="58"/>
        <v>0</v>
      </c>
      <c r="EP50" s="11">
        <f t="shared" si="58"/>
        <v>0</v>
      </c>
      <c r="EQ50" s="11">
        <f t="shared" si="58"/>
        <v>0</v>
      </c>
      <c r="ER50" s="11">
        <f t="shared" si="58"/>
        <v>0</v>
      </c>
      <c r="ES50" s="11">
        <f t="shared" si="58"/>
        <v>0</v>
      </c>
      <c r="ET50" s="11">
        <f t="shared" si="58"/>
        <v>0</v>
      </c>
      <c r="EU50" s="11">
        <f t="shared" si="58"/>
        <v>0</v>
      </c>
      <c r="EV50" s="11">
        <f t="shared" si="58"/>
        <v>0</v>
      </c>
      <c r="EW50" s="11">
        <f t="shared" si="58"/>
        <v>0</v>
      </c>
      <c r="EX50" s="11">
        <f t="shared" ref="EX50:FG51" si="59">EX51</f>
        <v>0</v>
      </c>
      <c r="EY50" s="11">
        <f t="shared" si="59"/>
        <v>0</v>
      </c>
      <c r="EZ50" s="11">
        <f t="shared" si="59"/>
        <v>0</v>
      </c>
      <c r="FA50" s="11">
        <f t="shared" si="59"/>
        <v>0</v>
      </c>
      <c r="FB50" s="11">
        <f t="shared" si="59"/>
        <v>0</v>
      </c>
      <c r="FC50" s="11">
        <f t="shared" si="59"/>
        <v>0</v>
      </c>
      <c r="FD50" s="11">
        <f t="shared" si="59"/>
        <v>0</v>
      </c>
      <c r="FE50" s="11">
        <f t="shared" si="59"/>
        <v>0</v>
      </c>
      <c r="FF50" s="11">
        <f t="shared" si="59"/>
        <v>0</v>
      </c>
      <c r="FG50" s="11">
        <f t="shared" si="59"/>
        <v>0</v>
      </c>
      <c r="FH50" s="11">
        <f t="shared" ref="FH50:FQ51" si="60">FH51</f>
        <v>0</v>
      </c>
      <c r="FI50" s="11">
        <f t="shared" si="60"/>
        <v>0</v>
      </c>
      <c r="FJ50" s="11">
        <f t="shared" si="60"/>
        <v>0</v>
      </c>
      <c r="FK50" s="11">
        <f t="shared" si="60"/>
        <v>0</v>
      </c>
      <c r="FL50" s="11">
        <f t="shared" si="60"/>
        <v>0</v>
      </c>
      <c r="FM50" s="11">
        <f t="shared" si="60"/>
        <v>0</v>
      </c>
      <c r="FN50" s="11">
        <f t="shared" si="60"/>
        <v>0</v>
      </c>
      <c r="FO50" s="11">
        <f t="shared" si="60"/>
        <v>0</v>
      </c>
      <c r="FP50" s="11">
        <f t="shared" si="60"/>
        <v>0</v>
      </c>
      <c r="FQ50" s="11">
        <f t="shared" si="60"/>
        <v>0</v>
      </c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</row>
    <row r="51" spans="1:187" s="5" customFormat="1" ht="13.5" thickBot="1" x14ac:dyDescent="0.25">
      <c r="A51" s="41" t="s">
        <v>61</v>
      </c>
      <c r="B51" s="39">
        <v>41646</v>
      </c>
      <c r="C51" s="35">
        <f>C52</f>
        <v>0</v>
      </c>
      <c r="D51" s="94">
        <f t="shared" si="44"/>
        <v>0</v>
      </c>
      <c r="E51" s="12">
        <f t="shared" si="44"/>
        <v>0</v>
      </c>
      <c r="F51" s="95">
        <f t="shared" si="44"/>
        <v>0</v>
      </c>
      <c r="G51" s="12">
        <f t="shared" si="44"/>
        <v>0</v>
      </c>
      <c r="H51" s="12">
        <f t="shared" si="44"/>
        <v>0</v>
      </c>
      <c r="I51" s="12">
        <f t="shared" si="44"/>
        <v>0</v>
      </c>
      <c r="J51" s="12">
        <f t="shared" si="44"/>
        <v>0</v>
      </c>
      <c r="K51" s="12">
        <f t="shared" si="44"/>
        <v>0</v>
      </c>
      <c r="L51" s="12">
        <f t="shared" si="44"/>
        <v>0</v>
      </c>
      <c r="M51" s="12">
        <f t="shared" si="44"/>
        <v>0</v>
      </c>
      <c r="N51" s="12">
        <f t="shared" si="45"/>
        <v>0</v>
      </c>
      <c r="O51" s="12">
        <f t="shared" si="45"/>
        <v>0</v>
      </c>
      <c r="P51" s="12">
        <f t="shared" si="45"/>
        <v>0</v>
      </c>
      <c r="Q51" s="12">
        <f t="shared" si="45"/>
        <v>0</v>
      </c>
      <c r="R51" s="12">
        <f t="shared" si="45"/>
        <v>0</v>
      </c>
      <c r="S51" s="12">
        <f t="shared" si="45"/>
        <v>0</v>
      </c>
      <c r="T51" s="95">
        <f t="shared" si="45"/>
        <v>0</v>
      </c>
      <c r="U51" s="12">
        <f t="shared" si="45"/>
        <v>0</v>
      </c>
      <c r="V51" s="12">
        <f t="shared" si="45"/>
        <v>0</v>
      </c>
      <c r="W51" s="12">
        <f t="shared" si="45"/>
        <v>0</v>
      </c>
      <c r="X51" s="12">
        <f t="shared" si="46"/>
        <v>0</v>
      </c>
      <c r="Y51" s="12">
        <f t="shared" si="46"/>
        <v>0</v>
      </c>
      <c r="Z51" s="12">
        <f t="shared" si="46"/>
        <v>0</v>
      </c>
      <c r="AA51" s="12">
        <f t="shared" si="46"/>
        <v>0</v>
      </c>
      <c r="AB51" s="95">
        <f t="shared" si="46"/>
        <v>0</v>
      </c>
      <c r="AC51" s="12">
        <f t="shared" si="46"/>
        <v>0</v>
      </c>
      <c r="AD51" s="12">
        <f t="shared" si="46"/>
        <v>0</v>
      </c>
      <c r="AE51" s="12">
        <f t="shared" si="46"/>
        <v>0</v>
      </c>
      <c r="AF51" s="12">
        <f t="shared" si="46"/>
        <v>0</v>
      </c>
      <c r="AG51" s="12">
        <f t="shared" si="46"/>
        <v>0</v>
      </c>
      <c r="AH51" s="12">
        <f t="shared" si="47"/>
        <v>0</v>
      </c>
      <c r="AI51" s="12">
        <f t="shared" si="47"/>
        <v>0</v>
      </c>
      <c r="AJ51" s="12">
        <f t="shared" si="47"/>
        <v>0</v>
      </c>
      <c r="AK51" s="12">
        <f t="shared" si="47"/>
        <v>0</v>
      </c>
      <c r="AL51" s="12">
        <f t="shared" si="47"/>
        <v>0</v>
      </c>
      <c r="AM51" s="12">
        <f t="shared" si="47"/>
        <v>0</v>
      </c>
      <c r="AN51" s="12">
        <f t="shared" si="47"/>
        <v>0</v>
      </c>
      <c r="AO51" s="12">
        <f t="shared" si="47"/>
        <v>0</v>
      </c>
      <c r="AP51" s="12">
        <f t="shared" si="47"/>
        <v>0</v>
      </c>
      <c r="AQ51" s="12">
        <f t="shared" si="47"/>
        <v>0</v>
      </c>
      <c r="AR51" s="12">
        <f t="shared" si="48"/>
        <v>0</v>
      </c>
      <c r="AS51" s="12">
        <f t="shared" si="48"/>
        <v>0</v>
      </c>
      <c r="AT51" s="12">
        <f t="shared" si="48"/>
        <v>0</v>
      </c>
      <c r="AU51" s="12">
        <f t="shared" si="48"/>
        <v>0</v>
      </c>
      <c r="AV51" s="12">
        <f t="shared" si="48"/>
        <v>0</v>
      </c>
      <c r="AW51" s="12">
        <f t="shared" si="48"/>
        <v>0</v>
      </c>
      <c r="AX51" s="12">
        <f t="shared" si="48"/>
        <v>0</v>
      </c>
      <c r="AY51" s="95">
        <f t="shared" si="48"/>
        <v>0</v>
      </c>
      <c r="AZ51" s="12">
        <f t="shared" si="48"/>
        <v>0</v>
      </c>
      <c r="BA51" s="12">
        <f t="shared" si="48"/>
        <v>0</v>
      </c>
      <c r="BB51" s="12">
        <f t="shared" si="49"/>
        <v>0</v>
      </c>
      <c r="BC51" s="12">
        <f t="shared" si="49"/>
        <v>0</v>
      </c>
      <c r="BD51" s="12">
        <f t="shared" si="49"/>
        <v>0</v>
      </c>
      <c r="BE51" s="12">
        <f t="shared" si="49"/>
        <v>0</v>
      </c>
      <c r="BF51" s="12">
        <f t="shared" si="49"/>
        <v>0</v>
      </c>
      <c r="BG51" s="12">
        <f t="shared" si="49"/>
        <v>0</v>
      </c>
      <c r="BH51" s="12">
        <f t="shared" si="49"/>
        <v>0</v>
      </c>
      <c r="BI51" s="12">
        <f t="shared" si="49"/>
        <v>0</v>
      </c>
      <c r="BJ51" s="12">
        <f t="shared" si="49"/>
        <v>0</v>
      </c>
      <c r="BK51" s="12">
        <f t="shared" si="49"/>
        <v>0</v>
      </c>
      <c r="BL51" s="12">
        <f t="shared" si="50"/>
        <v>0</v>
      </c>
      <c r="BM51" s="12">
        <f t="shared" si="50"/>
        <v>0</v>
      </c>
      <c r="BN51" s="12">
        <f t="shared" si="50"/>
        <v>0</v>
      </c>
      <c r="BO51" s="12">
        <f t="shared" si="50"/>
        <v>0</v>
      </c>
      <c r="BP51" s="12">
        <f t="shared" si="50"/>
        <v>0</v>
      </c>
      <c r="BQ51" s="12">
        <f t="shared" si="50"/>
        <v>0</v>
      </c>
      <c r="BR51" s="12">
        <f t="shared" si="50"/>
        <v>0</v>
      </c>
      <c r="BS51" s="12">
        <f t="shared" si="50"/>
        <v>0</v>
      </c>
      <c r="BT51" s="12">
        <f t="shared" si="50"/>
        <v>0</v>
      </c>
      <c r="BU51" s="12">
        <f t="shared" si="50"/>
        <v>0</v>
      </c>
      <c r="BV51" s="12">
        <f t="shared" si="51"/>
        <v>0</v>
      </c>
      <c r="BW51" s="12">
        <f t="shared" si="51"/>
        <v>0</v>
      </c>
      <c r="BX51" s="95">
        <f t="shared" si="51"/>
        <v>0</v>
      </c>
      <c r="BY51" s="12">
        <f t="shared" si="51"/>
        <v>0</v>
      </c>
      <c r="BZ51" s="12">
        <f t="shared" si="51"/>
        <v>0</v>
      </c>
      <c r="CA51" s="12">
        <f t="shared" si="51"/>
        <v>0</v>
      </c>
      <c r="CB51" s="12">
        <f t="shared" si="51"/>
        <v>0</v>
      </c>
      <c r="CC51" s="12">
        <f t="shared" si="51"/>
        <v>0</v>
      </c>
      <c r="CD51" s="12">
        <f t="shared" si="51"/>
        <v>0</v>
      </c>
      <c r="CE51" s="12">
        <f t="shared" si="51"/>
        <v>0</v>
      </c>
      <c r="CF51" s="12">
        <f t="shared" si="52"/>
        <v>0</v>
      </c>
      <c r="CG51" s="12">
        <f t="shared" si="52"/>
        <v>0</v>
      </c>
      <c r="CH51" s="12">
        <f t="shared" si="52"/>
        <v>0</v>
      </c>
      <c r="CI51" s="12">
        <f t="shared" si="52"/>
        <v>0</v>
      </c>
      <c r="CJ51" s="12">
        <f t="shared" si="52"/>
        <v>0</v>
      </c>
      <c r="CK51" s="12">
        <f t="shared" si="52"/>
        <v>0</v>
      </c>
      <c r="CL51" s="12">
        <f t="shared" si="52"/>
        <v>0</v>
      </c>
      <c r="CM51" s="12">
        <f t="shared" si="52"/>
        <v>0</v>
      </c>
      <c r="CN51" s="12">
        <f t="shared" si="52"/>
        <v>0</v>
      </c>
      <c r="CO51" s="12">
        <f t="shared" si="52"/>
        <v>0</v>
      </c>
      <c r="CP51" s="12">
        <f t="shared" si="53"/>
        <v>0</v>
      </c>
      <c r="CQ51" s="12">
        <f t="shared" si="53"/>
        <v>0</v>
      </c>
      <c r="CR51" s="12">
        <f t="shared" si="53"/>
        <v>0</v>
      </c>
      <c r="CS51" s="12">
        <f t="shared" si="53"/>
        <v>0</v>
      </c>
      <c r="CT51" s="12">
        <f t="shared" si="53"/>
        <v>0</v>
      </c>
      <c r="CU51" s="12">
        <f t="shared" si="53"/>
        <v>0</v>
      </c>
      <c r="CV51" s="12">
        <f t="shared" si="53"/>
        <v>0</v>
      </c>
      <c r="CW51" s="12">
        <f t="shared" si="53"/>
        <v>0</v>
      </c>
      <c r="CX51" s="12">
        <f t="shared" si="53"/>
        <v>0</v>
      </c>
      <c r="CY51" s="12">
        <f t="shared" si="53"/>
        <v>0</v>
      </c>
      <c r="CZ51" s="95">
        <f t="shared" si="54"/>
        <v>0</v>
      </c>
      <c r="DA51" s="12">
        <f t="shared" si="54"/>
        <v>0</v>
      </c>
      <c r="DB51" s="12">
        <f t="shared" si="54"/>
        <v>0</v>
      </c>
      <c r="DC51" s="12">
        <f t="shared" si="54"/>
        <v>0</v>
      </c>
      <c r="DD51" s="12">
        <f t="shared" si="54"/>
        <v>0</v>
      </c>
      <c r="DE51" s="12">
        <f t="shared" si="54"/>
        <v>0</v>
      </c>
      <c r="DF51" s="12">
        <f t="shared" si="54"/>
        <v>0</v>
      </c>
      <c r="DG51" s="12">
        <f t="shared" si="54"/>
        <v>0</v>
      </c>
      <c r="DH51" s="12">
        <f t="shared" si="54"/>
        <v>0</v>
      </c>
      <c r="DI51" s="12">
        <f t="shared" si="54"/>
        <v>0</v>
      </c>
      <c r="DJ51" s="12">
        <f t="shared" si="55"/>
        <v>0</v>
      </c>
      <c r="DK51" s="12">
        <f t="shared" si="55"/>
        <v>0</v>
      </c>
      <c r="DL51" s="12">
        <f t="shared" si="55"/>
        <v>0</v>
      </c>
      <c r="DM51" s="12">
        <f t="shared" si="55"/>
        <v>0</v>
      </c>
      <c r="DN51" s="12">
        <f t="shared" si="55"/>
        <v>0</v>
      </c>
      <c r="DO51" s="12">
        <f t="shared" si="55"/>
        <v>0</v>
      </c>
      <c r="DP51" s="12">
        <f t="shared" si="55"/>
        <v>0</v>
      </c>
      <c r="DQ51" s="12">
        <f t="shared" si="55"/>
        <v>0</v>
      </c>
      <c r="DR51" s="12">
        <f t="shared" si="55"/>
        <v>0</v>
      </c>
      <c r="DS51" s="12">
        <f t="shared" si="55"/>
        <v>0</v>
      </c>
      <c r="DT51" s="12">
        <f t="shared" si="56"/>
        <v>0</v>
      </c>
      <c r="DU51" s="12">
        <f t="shared" si="56"/>
        <v>0</v>
      </c>
      <c r="DV51" s="12">
        <f t="shared" si="56"/>
        <v>0</v>
      </c>
      <c r="DW51" s="12">
        <f t="shared" si="56"/>
        <v>0</v>
      </c>
      <c r="DX51" s="12">
        <f t="shared" si="56"/>
        <v>0</v>
      </c>
      <c r="DY51" s="12">
        <f t="shared" si="56"/>
        <v>0</v>
      </c>
      <c r="DZ51" s="12">
        <f t="shared" si="56"/>
        <v>0</v>
      </c>
      <c r="EA51" s="95">
        <f t="shared" si="56"/>
        <v>0</v>
      </c>
      <c r="EB51" s="12">
        <f t="shared" si="56"/>
        <v>0</v>
      </c>
      <c r="EC51" s="12">
        <f t="shared" si="56"/>
        <v>0</v>
      </c>
      <c r="ED51" s="12">
        <f t="shared" si="57"/>
        <v>0</v>
      </c>
      <c r="EE51" s="12">
        <f t="shared" si="57"/>
        <v>0</v>
      </c>
      <c r="EF51" s="12">
        <f t="shared" si="57"/>
        <v>0</v>
      </c>
      <c r="EG51" s="12">
        <f t="shared" si="57"/>
        <v>0</v>
      </c>
      <c r="EH51" s="12">
        <f t="shared" si="57"/>
        <v>0</v>
      </c>
      <c r="EI51" s="12">
        <f t="shared" si="57"/>
        <v>0</v>
      </c>
      <c r="EJ51" s="12">
        <f t="shared" si="57"/>
        <v>0</v>
      </c>
      <c r="EK51" s="12">
        <f t="shared" si="57"/>
        <v>0</v>
      </c>
      <c r="EL51" s="12">
        <f t="shared" si="57"/>
        <v>0</v>
      </c>
      <c r="EM51" s="12">
        <f t="shared" si="57"/>
        <v>0</v>
      </c>
      <c r="EN51" s="12">
        <f t="shared" si="58"/>
        <v>0</v>
      </c>
      <c r="EO51" s="12">
        <f t="shared" si="58"/>
        <v>0</v>
      </c>
      <c r="EP51" s="12">
        <f t="shared" si="58"/>
        <v>0</v>
      </c>
      <c r="EQ51" s="12">
        <f t="shared" si="58"/>
        <v>0</v>
      </c>
      <c r="ER51" s="12">
        <f t="shared" si="58"/>
        <v>0</v>
      </c>
      <c r="ES51" s="12">
        <f t="shared" si="58"/>
        <v>0</v>
      </c>
      <c r="ET51" s="12">
        <f t="shared" si="58"/>
        <v>0</v>
      </c>
      <c r="EU51" s="12">
        <f t="shared" si="58"/>
        <v>0</v>
      </c>
      <c r="EV51" s="12">
        <f t="shared" si="58"/>
        <v>0</v>
      </c>
      <c r="EW51" s="12">
        <f t="shared" si="58"/>
        <v>0</v>
      </c>
      <c r="EX51" s="12">
        <f t="shared" si="59"/>
        <v>0</v>
      </c>
      <c r="EY51" s="12">
        <f t="shared" si="59"/>
        <v>0</v>
      </c>
      <c r="EZ51" s="12">
        <f t="shared" si="59"/>
        <v>0</v>
      </c>
      <c r="FA51" s="12">
        <f t="shared" si="59"/>
        <v>0</v>
      </c>
      <c r="FB51" s="12">
        <f t="shared" si="59"/>
        <v>0</v>
      </c>
      <c r="FC51" s="12">
        <f t="shared" si="59"/>
        <v>0</v>
      </c>
      <c r="FD51" s="12">
        <f t="shared" si="59"/>
        <v>0</v>
      </c>
      <c r="FE51" s="12">
        <f t="shared" si="59"/>
        <v>0</v>
      </c>
      <c r="FF51" s="12">
        <f t="shared" si="59"/>
        <v>0</v>
      </c>
      <c r="FG51" s="12">
        <f t="shared" si="59"/>
        <v>0</v>
      </c>
      <c r="FH51" s="12">
        <f t="shared" si="60"/>
        <v>0</v>
      </c>
      <c r="FI51" s="12">
        <f t="shared" si="60"/>
        <v>0</v>
      </c>
      <c r="FJ51" s="12">
        <f t="shared" si="60"/>
        <v>0</v>
      </c>
      <c r="FK51" s="12">
        <f t="shared" si="60"/>
        <v>0</v>
      </c>
      <c r="FL51" s="12">
        <f t="shared" si="60"/>
        <v>0</v>
      </c>
      <c r="FM51" s="12">
        <f t="shared" si="60"/>
        <v>0</v>
      </c>
      <c r="FN51" s="12">
        <f t="shared" si="60"/>
        <v>0</v>
      </c>
      <c r="FO51" s="12">
        <f t="shared" si="60"/>
        <v>0</v>
      </c>
      <c r="FP51" s="12">
        <f t="shared" si="60"/>
        <v>0</v>
      </c>
      <c r="FQ51" s="12">
        <f t="shared" si="60"/>
        <v>0</v>
      </c>
      <c r="FR51" s="12">
        <f t="shared" ref="FR51:GE51" si="61">FR52</f>
        <v>0</v>
      </c>
      <c r="FS51" s="12">
        <f t="shared" si="61"/>
        <v>0</v>
      </c>
      <c r="FT51" s="12">
        <f t="shared" si="61"/>
        <v>0</v>
      </c>
      <c r="FU51" s="12">
        <f t="shared" si="61"/>
        <v>0</v>
      </c>
      <c r="FV51" s="12">
        <f t="shared" si="61"/>
        <v>0</v>
      </c>
      <c r="FW51" s="12">
        <f t="shared" si="61"/>
        <v>0</v>
      </c>
      <c r="FX51" s="12">
        <f t="shared" si="61"/>
        <v>0</v>
      </c>
      <c r="FY51" s="12">
        <f t="shared" si="61"/>
        <v>0</v>
      </c>
      <c r="FZ51" s="12">
        <f t="shared" si="61"/>
        <v>0</v>
      </c>
      <c r="GA51" s="12">
        <f t="shared" si="61"/>
        <v>0</v>
      </c>
      <c r="GB51" s="12">
        <f t="shared" si="61"/>
        <v>0</v>
      </c>
      <c r="GC51" s="12">
        <f t="shared" si="61"/>
        <v>0</v>
      </c>
      <c r="GD51" s="12">
        <f t="shared" si="61"/>
        <v>0</v>
      </c>
      <c r="GE51" s="12">
        <f t="shared" si="61"/>
        <v>0</v>
      </c>
    </row>
    <row r="52" spans="1:187" ht="17.25" customHeight="1" thickBot="1" x14ac:dyDescent="0.25">
      <c r="A52" s="37" t="s">
        <v>62</v>
      </c>
      <c r="B52" s="37"/>
      <c r="C52" s="28">
        <f>SUM(D52:GE52)</f>
        <v>0</v>
      </c>
      <c r="D52" s="86"/>
      <c r="E52" s="87"/>
      <c r="F52" s="88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8"/>
      <c r="U52" s="87"/>
      <c r="V52" s="87"/>
      <c r="W52" s="87"/>
      <c r="X52" s="87"/>
      <c r="Y52" s="87"/>
      <c r="Z52" s="87"/>
      <c r="AA52" s="87"/>
      <c r="AB52" s="88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8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8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8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8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</row>
    <row r="53" spans="1:187" ht="15.75" customHeight="1" thickBot="1" x14ac:dyDescent="0.4">
      <c r="A53" s="42" t="s">
        <v>12</v>
      </c>
      <c r="B53" s="43"/>
      <c r="C53" s="44">
        <f>C10+C20+C31+C35+C38+C41+C47</f>
        <v>758658342.56999969</v>
      </c>
      <c r="D53" s="14">
        <f t="shared" ref="D53:AH53" si="62">D10+D20+D31+D35+D38+D41+D47</f>
        <v>439</v>
      </c>
      <c r="E53" s="14">
        <f t="shared" si="62"/>
        <v>15727.699999999999</v>
      </c>
      <c r="F53" s="101">
        <f t="shared" si="62"/>
        <v>165734.70000000001</v>
      </c>
      <c r="G53" s="14">
        <f t="shared" si="62"/>
        <v>0</v>
      </c>
      <c r="H53" s="14">
        <f t="shared" si="62"/>
        <v>84209.8</v>
      </c>
      <c r="I53" s="14">
        <f t="shared" si="62"/>
        <v>505.3</v>
      </c>
      <c r="J53" s="14">
        <f t="shared" si="62"/>
        <v>0</v>
      </c>
      <c r="K53" s="14">
        <f t="shared" si="62"/>
        <v>1562.6</v>
      </c>
      <c r="L53" s="14">
        <f t="shared" si="62"/>
        <v>13626.9</v>
      </c>
      <c r="M53" s="14">
        <f t="shared" si="62"/>
        <v>12611.95</v>
      </c>
      <c r="N53" s="14">
        <f t="shared" si="62"/>
        <v>3410.12</v>
      </c>
      <c r="O53" s="14">
        <f t="shared" si="62"/>
        <v>599962591.4000001</v>
      </c>
      <c r="P53" s="14">
        <f t="shared" si="62"/>
        <v>481</v>
      </c>
      <c r="Q53" s="14">
        <f t="shared" si="62"/>
        <v>1047.5999999999999</v>
      </c>
      <c r="R53" s="14">
        <f t="shared" si="62"/>
        <v>6530.4</v>
      </c>
      <c r="S53" s="14">
        <f t="shared" si="62"/>
        <v>25750.000000000004</v>
      </c>
      <c r="T53" s="101">
        <f t="shared" si="62"/>
        <v>598058.49</v>
      </c>
      <c r="U53" s="14">
        <f t="shared" si="62"/>
        <v>3493.9</v>
      </c>
      <c r="V53" s="14">
        <f t="shared" si="62"/>
        <v>5830271.25</v>
      </c>
      <c r="W53" s="14">
        <f t="shared" si="62"/>
        <v>32081.8</v>
      </c>
      <c r="X53" s="14">
        <f t="shared" si="62"/>
        <v>10611.1</v>
      </c>
      <c r="Y53" s="14">
        <f t="shared" si="62"/>
        <v>31473333.399999995</v>
      </c>
      <c r="Z53" s="14">
        <f t="shared" si="62"/>
        <v>34206.57</v>
      </c>
      <c r="AA53" s="14">
        <f t="shared" si="62"/>
        <v>11910</v>
      </c>
      <c r="AB53" s="101">
        <f t="shared" si="62"/>
        <v>529526.30000000005</v>
      </c>
      <c r="AC53" s="14">
        <f t="shared" si="62"/>
        <v>1087.0999999999999</v>
      </c>
      <c r="AD53" s="14">
        <f t="shared" si="62"/>
        <v>6234.2</v>
      </c>
      <c r="AE53" s="14">
        <f t="shared" si="62"/>
        <v>56890.47</v>
      </c>
      <c r="AF53" s="14">
        <f t="shared" si="62"/>
        <v>647.9</v>
      </c>
      <c r="AG53" s="14">
        <f t="shared" si="62"/>
        <v>1334249.5999999999</v>
      </c>
      <c r="AH53" s="14">
        <f t="shared" si="62"/>
        <v>732.2</v>
      </c>
      <c r="AI53" s="14">
        <f t="shared" ref="AI53:BN53" si="63">AI10+AI20+AI31+AI35+AI38+AI41+AI47</f>
        <v>4442.2</v>
      </c>
      <c r="AJ53" s="14">
        <f t="shared" si="63"/>
        <v>203.4</v>
      </c>
      <c r="AK53" s="14">
        <f t="shared" si="63"/>
        <v>14078.099999999999</v>
      </c>
      <c r="AL53" s="14">
        <f t="shared" si="63"/>
        <v>7740.4000000000005</v>
      </c>
      <c r="AM53" s="14">
        <f t="shared" si="63"/>
        <v>13250.300000000001</v>
      </c>
      <c r="AN53" s="14">
        <f t="shared" si="63"/>
        <v>5527.2</v>
      </c>
      <c r="AO53" s="14">
        <f t="shared" si="63"/>
        <v>15455.5</v>
      </c>
      <c r="AP53" s="14">
        <f t="shared" si="63"/>
        <v>21764.1</v>
      </c>
      <c r="AQ53" s="14">
        <f t="shared" si="63"/>
        <v>24950.2</v>
      </c>
      <c r="AR53" s="14">
        <f t="shared" si="63"/>
        <v>637388.27</v>
      </c>
      <c r="AS53" s="14">
        <f t="shared" si="63"/>
        <v>46890199.560000002</v>
      </c>
      <c r="AT53" s="14">
        <f t="shared" si="63"/>
        <v>138760.40000000002</v>
      </c>
      <c r="AU53" s="14">
        <f t="shared" si="63"/>
        <v>27134.3</v>
      </c>
      <c r="AV53" s="14">
        <f t="shared" si="63"/>
        <v>64223.149999999994</v>
      </c>
      <c r="AW53" s="14">
        <f t="shared" si="63"/>
        <v>44766.1</v>
      </c>
      <c r="AX53" s="14">
        <f t="shared" si="63"/>
        <v>2336225.5499999998</v>
      </c>
      <c r="AY53" s="101">
        <f t="shared" si="63"/>
        <v>1026783.2999999999</v>
      </c>
      <c r="AZ53" s="14">
        <f t="shared" si="63"/>
        <v>1932.3</v>
      </c>
      <c r="BA53" s="14">
        <f t="shared" si="63"/>
        <v>48828.090000000004</v>
      </c>
      <c r="BB53" s="14">
        <f t="shared" si="63"/>
        <v>41755.199999999997</v>
      </c>
      <c r="BC53" s="14">
        <f t="shared" si="63"/>
        <v>206557.2</v>
      </c>
      <c r="BD53" s="14">
        <f t="shared" si="63"/>
        <v>857.6</v>
      </c>
      <c r="BE53" s="14">
        <f t="shared" si="63"/>
        <v>3183.0999999999995</v>
      </c>
      <c r="BF53" s="14">
        <f t="shared" si="63"/>
        <v>269</v>
      </c>
      <c r="BG53" s="14">
        <f t="shared" si="63"/>
        <v>718665.9</v>
      </c>
      <c r="BH53" s="14">
        <f t="shared" si="63"/>
        <v>36030.199999999997</v>
      </c>
      <c r="BI53" s="14">
        <f t="shared" si="63"/>
        <v>27283.599999999999</v>
      </c>
      <c r="BJ53" s="14">
        <f t="shared" si="63"/>
        <v>27274.5</v>
      </c>
      <c r="BK53" s="14">
        <f t="shared" si="63"/>
        <v>24877.699999999997</v>
      </c>
      <c r="BL53" s="14">
        <f t="shared" si="63"/>
        <v>1387248.0999999999</v>
      </c>
      <c r="BM53" s="14">
        <f t="shared" si="63"/>
        <v>13129.460000000001</v>
      </c>
      <c r="BN53" s="14">
        <f t="shared" si="63"/>
        <v>27117.200000000001</v>
      </c>
      <c r="BO53" s="14">
        <f t="shared" ref="BO53:CT53" si="64">BO10+BO20+BO31+BO35+BO38+BO41+BO47</f>
        <v>17881.900000000001</v>
      </c>
      <c r="BP53" s="14">
        <f t="shared" si="64"/>
        <v>31023.1</v>
      </c>
      <c r="BQ53" s="14">
        <f t="shared" si="64"/>
        <v>122719.5</v>
      </c>
      <c r="BR53" s="14">
        <f t="shared" si="64"/>
        <v>51.9</v>
      </c>
      <c r="BS53" s="14">
        <f t="shared" si="64"/>
        <v>23332.799999999999</v>
      </c>
      <c r="BT53" s="14">
        <f t="shared" si="64"/>
        <v>72249.5</v>
      </c>
      <c r="BU53" s="14">
        <f t="shared" si="64"/>
        <v>8242.2999999999993</v>
      </c>
      <c r="BV53" s="14">
        <f t="shared" si="64"/>
        <v>47892.099999999991</v>
      </c>
      <c r="BW53" s="14">
        <f t="shared" si="64"/>
        <v>462.09999999999997</v>
      </c>
      <c r="BX53" s="101">
        <f t="shared" si="64"/>
        <v>658512.9</v>
      </c>
      <c r="BY53" s="14">
        <f t="shared" si="64"/>
        <v>3754.8</v>
      </c>
      <c r="BZ53" s="14">
        <f t="shared" si="64"/>
        <v>31905.599999999999</v>
      </c>
      <c r="CA53" s="14">
        <f t="shared" si="64"/>
        <v>24576.569999999996</v>
      </c>
      <c r="CB53" s="14">
        <f t="shared" si="64"/>
        <v>4376.3999999999996</v>
      </c>
      <c r="CC53" s="14">
        <f t="shared" si="64"/>
        <v>15172.099999999999</v>
      </c>
      <c r="CD53" s="14">
        <f t="shared" si="64"/>
        <v>118.8</v>
      </c>
      <c r="CE53" s="14">
        <f t="shared" si="64"/>
        <v>26774</v>
      </c>
      <c r="CF53" s="14">
        <f t="shared" si="64"/>
        <v>7739.4</v>
      </c>
      <c r="CG53" s="14">
        <f t="shared" si="64"/>
        <v>54170.1</v>
      </c>
      <c r="CH53" s="14">
        <f t="shared" si="64"/>
        <v>335590.80000000005</v>
      </c>
      <c r="CI53" s="14">
        <f t="shared" si="64"/>
        <v>1020004.25</v>
      </c>
      <c r="CJ53" s="14">
        <f t="shared" si="64"/>
        <v>3415460.1900000004</v>
      </c>
      <c r="CK53" s="14">
        <f t="shared" si="64"/>
        <v>38862.550000000003</v>
      </c>
      <c r="CL53" s="14">
        <f t="shared" si="64"/>
        <v>201817.44999999998</v>
      </c>
      <c r="CM53" s="14">
        <f t="shared" si="64"/>
        <v>824942.71000000008</v>
      </c>
      <c r="CN53" s="14">
        <f t="shared" si="64"/>
        <v>22876.6</v>
      </c>
      <c r="CO53" s="14">
        <f t="shared" si="64"/>
        <v>139961.59</v>
      </c>
      <c r="CP53" s="14">
        <f t="shared" si="64"/>
        <v>2388871.9800000004</v>
      </c>
      <c r="CQ53" s="14">
        <f t="shared" si="64"/>
        <v>29980.19</v>
      </c>
      <c r="CR53" s="14">
        <f t="shared" si="64"/>
        <v>3428.1000000000004</v>
      </c>
      <c r="CS53" s="14">
        <f t="shared" si="64"/>
        <v>1147.9000000000001</v>
      </c>
      <c r="CT53" s="14">
        <f t="shared" si="64"/>
        <v>994.9</v>
      </c>
      <c r="CU53" s="14">
        <f t="shared" ref="CU53:DZ53" si="65">CU10+CU20+CU31+CU35+CU38+CU41+CU47</f>
        <v>24</v>
      </c>
      <c r="CV53" s="14">
        <f t="shared" si="65"/>
        <v>1583.2</v>
      </c>
      <c r="CW53" s="14">
        <f t="shared" si="65"/>
        <v>3688.9</v>
      </c>
      <c r="CX53" s="14">
        <f t="shared" si="65"/>
        <v>20594.53</v>
      </c>
      <c r="CY53" s="14">
        <f t="shared" si="65"/>
        <v>656.6</v>
      </c>
      <c r="CZ53" s="101">
        <f t="shared" si="65"/>
        <v>412326.19999999995</v>
      </c>
      <c r="DA53" s="14">
        <f t="shared" si="65"/>
        <v>0</v>
      </c>
      <c r="DB53" s="14">
        <f t="shared" si="65"/>
        <v>1684.1</v>
      </c>
      <c r="DC53" s="14">
        <f t="shared" si="65"/>
        <v>6734.1</v>
      </c>
      <c r="DD53" s="14">
        <f t="shared" si="65"/>
        <v>745.2</v>
      </c>
      <c r="DE53" s="14">
        <f t="shared" si="65"/>
        <v>3055</v>
      </c>
      <c r="DF53" s="14">
        <f t="shared" si="65"/>
        <v>342588.60000000009</v>
      </c>
      <c r="DG53" s="14">
        <f t="shared" si="65"/>
        <v>235.6</v>
      </c>
      <c r="DH53" s="14">
        <f t="shared" si="65"/>
        <v>1932.7</v>
      </c>
      <c r="DI53" s="14">
        <f t="shared" si="65"/>
        <v>52288.700000000004</v>
      </c>
      <c r="DJ53" s="14">
        <f t="shared" si="65"/>
        <v>43203.9</v>
      </c>
      <c r="DK53" s="14">
        <f t="shared" si="65"/>
        <v>295.90000000000003</v>
      </c>
      <c r="DL53" s="14">
        <f t="shared" si="65"/>
        <v>85345.999999999985</v>
      </c>
      <c r="DM53" s="14">
        <f t="shared" si="65"/>
        <v>235043.97999999998</v>
      </c>
      <c r="DN53" s="14">
        <f t="shared" si="65"/>
        <v>19277.2</v>
      </c>
      <c r="DO53" s="14">
        <f t="shared" si="65"/>
        <v>6176</v>
      </c>
      <c r="DP53" s="14">
        <f t="shared" si="65"/>
        <v>15912.400000000001</v>
      </c>
      <c r="DQ53" s="14">
        <f t="shared" si="65"/>
        <v>29547.899999999998</v>
      </c>
      <c r="DR53" s="14">
        <f t="shared" si="65"/>
        <v>232168.59</v>
      </c>
      <c r="DS53" s="14">
        <f t="shared" si="65"/>
        <v>6960.7000000000007</v>
      </c>
      <c r="DT53" s="14">
        <f t="shared" si="65"/>
        <v>1536.1</v>
      </c>
      <c r="DU53" s="14">
        <f t="shared" si="65"/>
        <v>190428.69999999998</v>
      </c>
      <c r="DV53" s="14">
        <f t="shared" si="65"/>
        <v>17975.900000000001</v>
      </c>
      <c r="DW53" s="14">
        <f t="shared" si="65"/>
        <v>12312.6</v>
      </c>
      <c r="DX53" s="14">
        <f t="shared" si="65"/>
        <v>544149.30000000005</v>
      </c>
      <c r="DY53" s="14">
        <f t="shared" si="65"/>
        <v>8626.2999999999993</v>
      </c>
      <c r="DZ53" s="14">
        <f t="shared" si="65"/>
        <v>46569.100000000006</v>
      </c>
      <c r="EA53" s="101">
        <f t="shared" ref="EA53:FF53" si="66">EA10+EA20+EA31+EA35+EA38+EA41+EA47</f>
        <v>310284.90000000002</v>
      </c>
      <c r="EB53" s="14">
        <f t="shared" si="66"/>
        <v>84013.099999999991</v>
      </c>
      <c r="EC53" s="14">
        <f t="shared" si="66"/>
        <v>350988.1</v>
      </c>
      <c r="ED53" s="14">
        <f t="shared" si="66"/>
        <v>940.7</v>
      </c>
      <c r="EE53" s="14">
        <f t="shared" si="66"/>
        <v>294.39999999999998</v>
      </c>
      <c r="EF53" s="14">
        <f t="shared" si="66"/>
        <v>488.1</v>
      </c>
      <c r="EG53" s="14">
        <f t="shared" si="66"/>
        <v>13463.2</v>
      </c>
      <c r="EH53" s="14">
        <f t="shared" si="66"/>
        <v>0</v>
      </c>
      <c r="EI53" s="14">
        <f t="shared" si="66"/>
        <v>1503</v>
      </c>
      <c r="EJ53" s="14">
        <f t="shared" si="66"/>
        <v>139206.79999999999</v>
      </c>
      <c r="EK53" s="14">
        <f t="shared" si="66"/>
        <v>3926.9</v>
      </c>
      <c r="EL53" s="14">
        <f t="shared" si="66"/>
        <v>78100.800000000003</v>
      </c>
      <c r="EM53" s="14">
        <f t="shared" si="66"/>
        <v>151241.40000000002</v>
      </c>
      <c r="EN53" s="14">
        <f t="shared" si="66"/>
        <v>1742.7999999999997</v>
      </c>
      <c r="EO53" s="14">
        <f t="shared" si="66"/>
        <v>8432890.2700000014</v>
      </c>
      <c r="EP53" s="14">
        <f t="shared" si="66"/>
        <v>322.8</v>
      </c>
      <c r="EQ53" s="14">
        <f t="shared" si="66"/>
        <v>256296.6</v>
      </c>
      <c r="ER53" s="14">
        <f t="shared" si="66"/>
        <v>25351.199999999997</v>
      </c>
      <c r="ES53" s="14">
        <f t="shared" si="66"/>
        <v>85525.2</v>
      </c>
      <c r="ET53" s="14">
        <f t="shared" si="66"/>
        <v>13965.699999999999</v>
      </c>
      <c r="EU53" s="14">
        <f t="shared" si="66"/>
        <v>1485.1999999999998</v>
      </c>
      <c r="EV53" s="14">
        <f t="shared" si="66"/>
        <v>49111.400000000009</v>
      </c>
      <c r="EW53" s="14">
        <f t="shared" si="66"/>
        <v>226073</v>
      </c>
      <c r="EX53" s="14">
        <f t="shared" si="66"/>
        <v>549871.5</v>
      </c>
      <c r="EY53" s="14">
        <f t="shared" si="66"/>
        <v>130735.59</v>
      </c>
      <c r="EZ53" s="14">
        <f t="shared" si="66"/>
        <v>544606.69999999995</v>
      </c>
      <c r="FA53" s="14">
        <f t="shared" si="66"/>
        <v>9510</v>
      </c>
      <c r="FB53" s="14">
        <f t="shared" si="66"/>
        <v>5404049.8000000007</v>
      </c>
      <c r="FC53" s="14">
        <f t="shared" si="66"/>
        <v>89021.4</v>
      </c>
      <c r="FD53" s="14">
        <f t="shared" si="66"/>
        <v>1816176.9</v>
      </c>
      <c r="FE53" s="14">
        <f t="shared" si="66"/>
        <v>2753.1000000000004</v>
      </c>
      <c r="FF53" s="14">
        <f t="shared" si="66"/>
        <v>0</v>
      </c>
      <c r="FG53" s="14">
        <f t="shared" ref="FG53:GE53" si="67">FG10+FG20+FG31+FG35+FG38+FG41+FG47</f>
        <v>3306.9</v>
      </c>
      <c r="FH53" s="14">
        <f t="shared" si="67"/>
        <v>232822.1</v>
      </c>
      <c r="FI53" s="14">
        <f t="shared" si="67"/>
        <v>18787.8</v>
      </c>
      <c r="FJ53" s="14">
        <f t="shared" si="67"/>
        <v>77116.3</v>
      </c>
      <c r="FK53" s="14">
        <f t="shared" si="67"/>
        <v>2425</v>
      </c>
      <c r="FL53" s="14">
        <f t="shared" si="67"/>
        <v>590998.9</v>
      </c>
      <c r="FM53" s="14">
        <f t="shared" si="67"/>
        <v>63219.199999999997</v>
      </c>
      <c r="FN53" s="14">
        <f t="shared" si="67"/>
        <v>114535.9</v>
      </c>
      <c r="FO53" s="14">
        <f t="shared" si="67"/>
        <v>1951.4</v>
      </c>
      <c r="FP53" s="14">
        <f t="shared" si="67"/>
        <v>49429.7</v>
      </c>
      <c r="FQ53" s="14">
        <f t="shared" si="67"/>
        <v>13317.1</v>
      </c>
      <c r="FR53" s="14">
        <f t="shared" si="67"/>
        <v>8723500</v>
      </c>
      <c r="FS53" s="14">
        <f t="shared" si="67"/>
        <v>10864071.9</v>
      </c>
      <c r="FT53" s="14">
        <f t="shared" si="67"/>
        <v>7221561.3000000007</v>
      </c>
      <c r="FU53" s="14">
        <f t="shared" si="67"/>
        <v>879764.8</v>
      </c>
      <c r="FV53" s="14">
        <f t="shared" si="67"/>
        <v>714471.5</v>
      </c>
      <c r="FW53" s="14">
        <f t="shared" si="67"/>
        <v>109117.1</v>
      </c>
      <c r="FX53" s="14">
        <f t="shared" si="67"/>
        <v>240977.3</v>
      </c>
      <c r="FY53" s="14">
        <f t="shared" si="67"/>
        <v>346867.3</v>
      </c>
      <c r="FZ53" s="14">
        <f t="shared" si="67"/>
        <v>50072.1</v>
      </c>
      <c r="GA53" s="14">
        <f t="shared" si="67"/>
        <v>3248.1</v>
      </c>
      <c r="GB53" s="14">
        <f t="shared" si="67"/>
        <v>580536.5</v>
      </c>
      <c r="GC53" s="14">
        <f t="shared" si="67"/>
        <v>100449.3</v>
      </c>
      <c r="GD53" s="14">
        <f t="shared" si="67"/>
        <v>186</v>
      </c>
      <c r="GE53" s="14">
        <f t="shared" si="67"/>
        <v>2907641.5</v>
      </c>
    </row>
    <row r="54" spans="1:187" ht="15" x14ac:dyDescent="0.2">
      <c r="A54" s="45"/>
      <c r="B54"/>
      <c r="C54"/>
    </row>
    <row r="55" spans="1:187" ht="15" x14ac:dyDescent="0.2">
      <c r="A55" s="45"/>
      <c r="B55"/>
      <c r="C55"/>
    </row>
  </sheetData>
  <phoneticPr fontId="20" type="noConversion"/>
  <pageMargins left="0.23622047244094491" right="0.15748031496062992" top="0" bottom="0" header="0" footer="0"/>
  <pageSetup paperSize="9" scale="60" orientation="landscape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</vt:lpstr>
      <vt:lpstr>Revised!Print_Titles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undraa_h</dc:creator>
  <cp:lastModifiedBy>user</cp:lastModifiedBy>
  <cp:lastPrinted>2008-12-02T07:12:01Z</cp:lastPrinted>
  <dcterms:created xsi:type="dcterms:W3CDTF">2008-12-02T01:47:04Z</dcterms:created>
  <dcterms:modified xsi:type="dcterms:W3CDTF">2014-04-16T08:58:25Z</dcterms:modified>
</cp:coreProperties>
</file>